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955" tabRatio="837" firstSheet="1" activeTab="1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<sst xmlns="http://schemas.openxmlformats.org/spreadsheetml/2006/main" count="6591" uniqueCount="2951">
  <si>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</si>
  <si>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</si>
  <si>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</si>
  <si>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</si>
  <si>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</si>
  <si>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</si>
  <si>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</si>
  <si>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</si>
  <si>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</si>
  <si>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</si>
  <si>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</si>
  <si>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</si>
  <si>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</si>
  <si>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</si>
  <si>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</si>
  <si>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</si>
  <si>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</si>
  <si>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</si>
  <si>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</si>
  <si>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</si>
  <si>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</si>
  <si>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</si>
  <si>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</si>
  <si>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</si>
  <si>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</si>
  <si>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</si>
  <si>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</si>
  <si>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</si>
  <si>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</si>
  <si>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</si>
  <si>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</si>
  <si>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</si>
  <si>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</si>
  <si>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</si>
  <si>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</si>
  <si>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</si>
  <si>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</si>
  <si>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</si>
  <si>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</si>
  <si>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</si>
  <si>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</si>
  <si>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</si>
  <si>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</si>
  <si>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</si>
  <si>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</si>
  <si>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</si>
  <si>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</si>
  <si>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</si>
  <si>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</si>
  <si>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</si>
  <si>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</si>
  <si>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</si>
  <si>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</si>
  <si>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</si>
  <si>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</si>
  <si>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</si>
  <si>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</si>
  <si>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</si>
  <si>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</si>
  <si>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</si>
  <si>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</si>
  <si>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</si>
  <si>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</si>
  <si>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</si>
  <si>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</si>
  <si>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</si>
  <si>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</si>
  <si>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</si>
  <si>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</si>
  <si>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</si>
  <si>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</si>
  <si>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</si>
  <si>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</si>
  <si>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</si>
  <si>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</si>
  <si>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</si>
  <si>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</si>
  <si>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</si>
  <si>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</si>
  <si>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</si>
  <si>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</si>
  <si>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</si>
  <si>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</si>
  <si>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</si>
  <si>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</si>
  <si>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</si>
  <si>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</si>
  <si>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</si>
  <si>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</si>
  <si>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</si>
  <si>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</si>
  <si>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</si>
  <si>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</si>
  <si>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</si>
  <si>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</si>
  <si>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</si>
  <si>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</si>
  <si>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</si>
  <si>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</si>
  <si>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</si>
  <si>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</si>
  <si>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</si>
  <si>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</si>
  <si>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</si>
  <si>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</si>
  <si>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</si>
  <si>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</si>
  <si>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</si>
  <si>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</si>
  <si>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</si>
  <si>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</si>
  <si>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</si>
  <si>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</si>
  <si>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</si>
  <si>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</si>
  <si>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</si>
  <si>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</si>
  <si>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</si>
  <si>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</si>
  <si>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</si>
  <si>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</si>
  <si>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</si>
  <si>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</si>
  <si>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</si>
  <si>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</si>
  <si>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</si>
  <si>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</si>
  <si>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</si>
  <si>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</si>
  <si>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</si>
  <si>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</si>
  <si>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</si>
  <si>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</si>
  <si>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</si>
  <si>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</si>
  <si>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</si>
  <si>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</si>
  <si>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</si>
  <si>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</si>
  <si>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</si>
  <si>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</si>
  <si>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</si>
  <si>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</si>
  <si>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</si>
  <si>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</si>
  <si>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</si>
  <si>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</si>
  <si>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</si>
  <si>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</si>
  <si>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</si>
  <si>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</si>
  <si>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</si>
  <si>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</si>
  <si>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</si>
  <si>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</si>
  <si>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</si>
  <si>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</si>
  <si>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</si>
  <si>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</si>
  <si>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</si>
  <si>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</si>
  <si>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</si>
  <si>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</si>
  <si>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</si>
  <si>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</si>
  <si>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</si>
  <si>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</si>
  <si>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</si>
  <si>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</si>
  <si>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</si>
  <si>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</si>
  <si>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</si>
  <si>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</si>
  <si>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</si>
  <si>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</si>
  <si>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</si>
  <si>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</si>
  <si>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</si>
  <si>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</si>
  <si>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</si>
  <si>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</si>
  <si>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</si>
  <si>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</si>
  <si>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</si>
  <si>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</si>
  <si>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</si>
  <si>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</si>
  <si>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</si>
  <si>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</si>
  <si>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</si>
  <si>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</si>
  <si>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</si>
  <si>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</si>
  <si>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</si>
  <si>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</si>
  <si>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</si>
  <si>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</si>
  <si>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</si>
  <si>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</si>
  <si>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</si>
  <si>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</si>
  <si>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</si>
  <si>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</si>
  <si>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</si>
  <si>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</si>
  <si>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</si>
  <si>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</si>
  <si>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</si>
  <si>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</si>
  <si>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</si>
  <si>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</si>
  <si>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</si>
  <si>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</si>
  <si>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</si>
  <si>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</si>
  <si>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</si>
  <si>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</si>
  <si>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</si>
  <si>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</si>
  <si>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</si>
  <si>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</si>
  <si>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</si>
  <si>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</si>
  <si>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</si>
  <si>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</si>
  <si>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</si>
  <si>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</si>
  <si>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</si>
  <si>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</si>
  <si>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</si>
  <si>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</si>
  <si>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</si>
  <si>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</si>
  <si>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</si>
  <si>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</si>
  <si>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</si>
  <si>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</si>
  <si>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</si>
  <si>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</si>
  <si>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</si>
  <si>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</si>
  <si>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</si>
  <si>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</si>
  <si>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</si>
  <si>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</si>
  <si>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</si>
  <si>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</si>
  <si>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</si>
  <si>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</si>
  <si>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</si>
  <si>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</si>
  <si>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</si>
  <si>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</si>
  <si>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</si>
  <si>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</si>
  <si>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</si>
  <si>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</si>
  <si>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</si>
  <si>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</si>
  <si>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</si>
  <si>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</si>
  <si>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</si>
  <si>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</si>
  <si>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</si>
  <si>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</si>
  <si>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</si>
  <si>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</si>
  <si>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</si>
  <si>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</si>
  <si>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</si>
  <si>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</si>
  <si>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</si>
  <si>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</si>
  <si>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</si>
  <si>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</si>
  <si>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</si>
  <si>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</si>
  <si>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</si>
  <si>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</si>
  <si>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</si>
  <si>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</si>
  <si>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</si>
  <si>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</si>
  <si>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</si>
  <si>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</si>
  <si>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</si>
  <si>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</si>
  <si>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</si>
  <si>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</si>
  <si>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</si>
  <si>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</si>
  <si>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</si>
  <si>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</si>
  <si>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</si>
  <si>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</si>
  <si>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</si>
  <si>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</si>
  <si>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</si>
  <si>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</si>
  <si>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</si>
  <si>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</si>
  <si>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</si>
  <si>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</si>
  <si>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</si>
  <si>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</si>
  <si>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</si>
  <si>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</si>
  <si>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</si>
  <si>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</si>
  <si>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</si>
  <si>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</si>
  <si>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</si>
  <si>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</si>
  <si>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</si>
  <si>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</si>
  <si>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</si>
  <si>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</si>
  <si>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</si>
  <si>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</si>
  <si>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</si>
  <si>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</si>
  <si>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</si>
  <si>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</si>
  <si>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</si>
  <si>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</si>
  <si>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</si>
  <si>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</si>
  <si>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</si>
  <si>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</si>
  <si>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</si>
  <si>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</si>
  <si>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</si>
  <si>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</si>
  <si>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</si>
  <si>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</si>
  <si>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</si>
  <si>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</si>
  <si>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</si>
  <si>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</si>
  <si>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</si>
  <si>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</si>
  <si>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</si>
  <si>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</si>
  <si>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</si>
  <si>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</si>
  <si>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</si>
  <si>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</si>
  <si>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</si>
  <si>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</si>
  <si>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</si>
  <si>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</si>
  <si>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</si>
  <si>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</si>
  <si>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</si>
  <si>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</si>
  <si>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</si>
  <si>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</si>
  <si>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</si>
  <si>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</si>
  <si>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</si>
  <si>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</si>
  <si>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</si>
  <si>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</si>
  <si>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</si>
  <si>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</si>
  <si>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</si>
  <si>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</si>
  <si>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</si>
  <si>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</si>
  <si>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</si>
  <si>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</si>
  <si>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</si>
  <si>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</si>
  <si>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</si>
  <si>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</si>
  <si>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</si>
  <si>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</si>
  <si>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</si>
  <si>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</si>
  <si>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</si>
  <si>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</si>
  <si>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</si>
  <si>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</si>
  <si>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</si>
  <si>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</si>
  <si>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</si>
  <si>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</si>
  <si>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</si>
  <si>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</si>
  <si>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</si>
  <si>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</si>
  <si>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</si>
  <si>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</si>
  <si>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</si>
  <si>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</si>
  <si>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</si>
  <si>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</si>
  <si>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</si>
  <si>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</si>
  <si>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</si>
  <si>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</si>
  <si>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</si>
  <si>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</si>
  <si>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</si>
  <si>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</si>
  <si>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</si>
  <si>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</si>
  <si>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</si>
  <si>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</si>
  <si>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</si>
  <si>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</si>
  <si>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</si>
  <si>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</si>
  <si>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</si>
  <si>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</si>
  <si>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</si>
  <si>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</si>
  <si>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</si>
  <si>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</si>
  <si>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</si>
  <si>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</si>
  <si>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</si>
  <si>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</si>
  <si>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</si>
  <si>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</si>
  <si>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</si>
  <si>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</si>
  <si>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</si>
  <si>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</si>
  <si>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</si>
  <si>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</si>
  <si>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</si>
  <si>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</si>
  <si>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</si>
  <si>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</si>
  <si>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</si>
  <si>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</si>
  <si>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</si>
  <si>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</si>
  <si>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</si>
  <si>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</si>
  <si>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</si>
  <si>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</si>
  <si>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</si>
  <si>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</si>
  <si>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</si>
  <si>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</si>
  <si>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</si>
  <si>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</si>
  <si>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</si>
  <si>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</si>
  <si>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</si>
  <si>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</si>
  <si>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</si>
  <si>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</si>
  <si>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</si>
  <si>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</si>
  <si>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</si>
  <si>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</si>
  <si>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</si>
  <si>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</si>
  <si>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</si>
  <si>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</si>
  <si>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</si>
  <si>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</si>
  <si>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</si>
  <si>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</si>
  <si>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</si>
  <si>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</si>
  <si>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</si>
  <si>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</si>
  <si>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</si>
  <si>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</si>
  <si>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</si>
  <si>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</si>
  <si>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</si>
  <si>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</si>
  <si>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</si>
  <si>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</si>
  <si>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</si>
  <si>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</si>
  <si>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</si>
  <si>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</si>
  <si>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</si>
  <si>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</si>
  <si>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</si>
  <si>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</si>
  <si>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</si>
  <si>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</si>
  <si>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</si>
  <si>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</si>
  <si>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</si>
  <si>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</si>
  <si>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</si>
  <si>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</si>
  <si>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</si>
  <si>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</si>
  <si>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</si>
  <si>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</si>
  <si>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</si>
  <si>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</si>
  <si>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</si>
  <si>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</si>
  <si>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</si>
  <si>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</si>
  <si>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</si>
  <si>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</si>
  <si>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</si>
  <si>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</si>
  <si>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</si>
  <si>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</si>
  <si>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</si>
  <si>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</si>
  <si>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</si>
  <si>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</si>
  <si>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</si>
  <si>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</si>
  <si>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</si>
  <si>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</si>
  <si>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</si>
  <si>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</si>
  <si>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</si>
  <si>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</si>
  <si>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</si>
  <si>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</si>
  <si>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</si>
  <si>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</si>
  <si>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</si>
  <si>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</si>
  <si>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</si>
  <si>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</si>
  <si>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</si>
  <si>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</si>
  <si>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</si>
  <si>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</si>
  <si>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</si>
  <si>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</si>
  <si>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</si>
  <si>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</si>
  <si>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</si>
  <si>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</si>
  <si>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</si>
  <si>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</si>
  <si>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</si>
  <si>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</si>
  <si>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</si>
  <si>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</si>
  <si>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</si>
  <si>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</si>
  <si>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</si>
  <si>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</si>
  <si>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</si>
  <si>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</si>
  <si>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</si>
  <si>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</si>
  <si>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</si>
  <si>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</si>
  <si>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</si>
  <si>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</si>
  <si>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</si>
  <si>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</si>
  <si>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</si>
  <si>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</si>
  <si>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</si>
  <si>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</si>
  <si>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</si>
  <si>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</si>
  <si>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</si>
  <si>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</si>
  <si>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</si>
  <si>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</si>
  <si>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</si>
  <si>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</si>
  <si>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</si>
  <si>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</si>
  <si>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</si>
  <si>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</si>
  <si>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</si>
  <si>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</si>
  <si>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</si>
  <si>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</si>
  <si>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</si>
  <si>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</si>
  <si>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</si>
  <si>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</si>
  <si>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</si>
  <si>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</si>
  <si>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</si>
  <si>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</si>
  <si>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</si>
  <si>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</si>
  <si>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</si>
  <si>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</si>
  <si>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</si>
  <si>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</si>
  <si>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</si>
  <si>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</si>
  <si>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</si>
  <si>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</si>
  <si>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</si>
  <si>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</si>
  <si>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</si>
  <si>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</si>
  <si>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</si>
  <si>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</si>
  <si>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</si>
  <si>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</si>
  <si>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</si>
  <si>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</si>
  <si>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</si>
  <si>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</si>
  <si>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</si>
  <si>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</si>
  <si>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</si>
  <si>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</si>
  <si>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</si>
  <si>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</si>
  <si>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</si>
  <si>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</si>
  <si>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</si>
  <si>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</si>
  <si>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</si>
  <si>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</si>
  <si>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</si>
  <si>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</si>
  <si>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</si>
  <si>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</si>
  <si>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</si>
  <si>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</si>
  <si>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</si>
  <si>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</si>
  <si>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</si>
  <si>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</si>
  <si>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</si>
  <si>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</si>
  <si>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</si>
  <si>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</si>
  <si>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</si>
  <si>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</si>
  <si>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</si>
  <si>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</si>
  <si>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</si>
  <si>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</si>
  <si>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</si>
  <si>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</si>
  <si>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</si>
  <si>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</si>
  <si>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</si>
  <si>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</si>
  <si>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</si>
  <si>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</si>
  <si>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</si>
  <si>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</si>
  <si>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</si>
  <si>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</si>
  <si>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</si>
  <si>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</si>
  <si>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</si>
  <si>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</si>
  <si>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</si>
  <si>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</si>
  <si>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</si>
  <si>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</si>
  <si>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</si>
  <si>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</si>
  <si>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</si>
  <si>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</si>
  <si>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</si>
  <si>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</si>
  <si>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</si>
  <si>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</si>
  <si>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</si>
  <si>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</si>
  <si>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</si>
  <si>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</si>
  <si>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</si>
  <si>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</si>
  <si>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</si>
  <si>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</si>
  <si>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</si>
  <si>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</si>
  <si>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</si>
  <si>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</si>
  <si>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</si>
  <si>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</si>
  <si>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</si>
  <si>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</si>
  <si>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</si>
  <si>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</si>
  <si>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</si>
  <si>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</si>
  <si>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</si>
  <si>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</si>
  <si>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</si>
  <si>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</si>
  <si>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</si>
  <si>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</si>
  <si>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</si>
  <si>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</si>
  <si>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</si>
  <si>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</si>
  <si>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</si>
  <si>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</si>
  <si>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</si>
  <si>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</si>
  <si>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</si>
  <si>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</si>
  <si>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</si>
  <si>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</si>
  <si>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</si>
  <si>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</si>
  <si>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</si>
  <si>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</si>
  <si>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</si>
  <si>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</si>
  <si>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</si>
  <si>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</si>
  <si>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</si>
  <si>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</si>
  <si>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</si>
  <si>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</si>
  <si>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</si>
  <si>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</si>
  <si>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</si>
  <si>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</si>
  <si>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</si>
  <si>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</si>
  <si>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</si>
  <si>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</si>
  <si>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</si>
  <si>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</si>
  <si>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</si>
  <si>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</si>
  <si>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</si>
  <si>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</si>
  <si>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</si>
  <si>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</si>
  <si>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</si>
  <si>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</si>
  <si>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</si>
  <si>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</si>
  <si>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</si>
  <si>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</si>
  <si>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</si>
  <si>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</si>
  <si>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</si>
  <si>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</si>
  <si>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</si>
  <si>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</si>
  <si>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</si>
  <si>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</si>
  <si>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</si>
  <si>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</si>
  <si>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</si>
  <si>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</si>
  <si>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</si>
  <si>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</si>
  <si>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</si>
  <si>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</si>
  <si>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</si>
  <si>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</si>
  <si>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</si>
  <si>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</si>
  <si>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</si>
  <si>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</si>
  <si>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</si>
  <si>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</si>
  <si>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</si>
  <si>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</si>
  <si>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</si>
  <si>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</si>
  <si>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</si>
  <si>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</si>
  <si>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</si>
  <si>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</si>
  <si>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</si>
  <si>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</si>
  <si>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</si>
  <si>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</si>
  <si>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</si>
  <si>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</si>
  <si>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</si>
  <si>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</si>
  <si>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</si>
  <si>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</si>
  <si>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</si>
  <si>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</si>
  <si>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</si>
  <si>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</si>
  <si>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</si>
  <si>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</si>
  <si>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</si>
  <si>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</si>
  <si>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</si>
  <si>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</si>
  <si>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</si>
  <si>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</si>
  <si>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</si>
  <si>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</si>
  <si>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</si>
  <si>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</si>
  <si>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</si>
  <si>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</si>
  <si>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</si>
  <si>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</si>
  <si>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</si>
  <si>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</si>
  <si>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</si>
  <si>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</si>
  <si>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</si>
  <si>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</si>
  <si>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</si>
  <si>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</si>
  <si>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</si>
  <si>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</si>
  <si>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</si>
  <si>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</si>
  <si>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</si>
  <si>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</si>
  <si>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</si>
  <si>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</si>
  <si>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</si>
  <si>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</si>
  <si>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</si>
  <si>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</si>
  <si>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</si>
  <si>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</si>
  <si>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</si>
  <si>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</si>
  <si>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</si>
  <si>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</si>
  <si>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</si>
  <si>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</si>
  <si>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</si>
  <si>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</si>
  <si>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</si>
  <si>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</si>
  <si>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</si>
  <si>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</si>
  <si>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</si>
  <si>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</si>
  <si>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</si>
  <si>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</si>
  <si>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</si>
  <si>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</si>
  <si>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</si>
  <si>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</si>
  <si>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</si>
  <si>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</si>
  <si>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</si>
  <si>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</si>
  <si>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</si>
  <si>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</si>
  <si>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</si>
  <si>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</si>
  <si>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</si>
  <si>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</si>
  <si>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</si>
  <si>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</si>
  <si>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</si>
  <si>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</si>
  <si>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</si>
  <si>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</si>
  <si>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</si>
  <si>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</si>
  <si>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</si>
  <si>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</si>
  <si>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</si>
  <si>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</si>
  <si>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</si>
  <si>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</si>
  <si>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</si>
  <si>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</si>
  <si>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</si>
  <si>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</si>
  <si>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</si>
  <si>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</si>
  <si>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</si>
  <si>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</si>
  <si>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</si>
  <si>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</si>
  <si>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</si>
  <si>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</si>
  <si>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</si>
  <si>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</si>
  <si>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</si>
  <si>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</si>
  <si>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</si>
  <si>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</si>
  <si>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</si>
  <si>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</si>
  <si>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</si>
  <si>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</si>
  <si>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</si>
  <si>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</si>
  <si>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</si>
  <si>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</si>
  <si>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</si>
  <si>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</si>
  <si>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</si>
  <si>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</si>
  <si>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</si>
  <si>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</si>
  <si>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</si>
  <si>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</si>
  <si>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</si>
  <si>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</si>
  <si>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</si>
  <si>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</si>
  <si>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</si>
  <si>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</si>
  <si>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</si>
  <si>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</si>
  <si>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</si>
  <si>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</si>
  <si>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</si>
  <si>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</si>
  <si>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</si>
  <si>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</si>
  <si>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</si>
  <si>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</si>
  <si>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</si>
  <si>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</si>
  <si>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</si>
  <si>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</si>
  <si>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</si>
  <si>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</si>
  <si>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</si>
  <si>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</si>
  <si>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</si>
  <si>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</si>
  <si>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</si>
  <si>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</si>
  <si>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</si>
  <si>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</si>
  <si>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</si>
  <si>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</si>
  <si>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</si>
  <si>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</si>
  <si>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</si>
  <si>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</si>
  <si>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</si>
  <si>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</si>
  <si>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</si>
  <si>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</si>
  <si>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</si>
  <si>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</si>
  <si>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</si>
  <si>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</si>
  <si>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</si>
  <si>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</si>
  <si>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</si>
  <si>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</si>
  <si>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</si>
  <si>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</si>
  <si>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</si>
  <si>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</si>
  <si>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</si>
  <si>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</si>
  <si>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</si>
  <si>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</si>
  <si>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</si>
  <si>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</si>
  <si>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</si>
  <si>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</si>
  <si>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</si>
  <si>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</si>
  <si>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</si>
  <si>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</si>
  <si>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</si>
  <si>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</si>
  <si>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</si>
  <si>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</si>
  <si>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</si>
  <si>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</si>
  <si>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</si>
  <si>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</si>
  <si>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</si>
  <si>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</si>
  <si>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</si>
  <si>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</si>
  <si>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</si>
  <si>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</si>
  <si>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</si>
  <si>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</si>
  <si>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</si>
  <si>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</si>
  <si>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</si>
  <si>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</si>
  <si>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</si>
  <si>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</si>
  <si>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</si>
  <si>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</si>
  <si>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</si>
  <si>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</si>
  <si>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</si>
  <si>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</si>
  <si>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</si>
  <si>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</si>
  <si>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</si>
  <si>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</si>
  <si>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</si>
  <si>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</si>
  <si>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</si>
  <si>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</si>
  <si>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</si>
  <si>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</si>
  <si>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</si>
  <si>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</si>
  <si>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</si>
  <si>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</si>
  <si>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</si>
  <si>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</si>
  <si>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</si>
  <si>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</si>
  <si>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</si>
  <si>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</si>
  <si>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</si>
  <si>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</si>
  <si>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</si>
  <si>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</si>
  <si>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</si>
  <si>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</si>
  <si>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</si>
  <si>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</si>
  <si>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</si>
  <si>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</si>
  <si>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</si>
  <si>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</si>
  <si>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</si>
  <si>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</si>
  <si>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</si>
  <si>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</si>
  <si>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</si>
  <si>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</si>
  <si>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</si>
  <si>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</si>
  <si>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</si>
  <si>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</si>
  <si>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</si>
  <si>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</si>
  <si>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</si>
  <si>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</si>
  <si>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</si>
  <si>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</si>
  <si>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</si>
  <si>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</si>
  <si>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</si>
  <si>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</si>
  <si>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</si>
  <si>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</si>
  <si>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</si>
  <si>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</si>
  <si>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</si>
  <si>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</si>
  <si>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</si>
  <si>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</si>
  <si>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</si>
  <si>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</si>
  <si>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</si>
  <si>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</si>
  <si>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</si>
  <si>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</si>
  <si>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</si>
  <si>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</si>
  <si>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</si>
  <si>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</si>
  <si>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</si>
  <si>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</si>
  <si>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</si>
  <si>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</si>
  <si>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</si>
  <si>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</si>
  <si>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</si>
  <si>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</si>
  <si>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</si>
  <si>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</si>
  <si>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</si>
  <si>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</si>
  <si>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</si>
  <si>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</si>
  <si>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</si>
  <si>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</si>
  <si>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</si>
  <si>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</si>
  <si>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</si>
  <si>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</si>
  <si>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</si>
  <si>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</si>
  <si>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</si>
  <si>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</si>
  <si>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</si>
  <si>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</si>
  <si>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</si>
  <si>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</si>
  <si>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</si>
  <si>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</si>
  <si>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</si>
  <si>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</si>
  <si>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</si>
  <si>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</si>
  <si>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</si>
  <si>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</si>
  <si>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</si>
  <si>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</si>
  <si>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</si>
  <si>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</si>
  <si>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</si>
  <si>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</si>
  <si>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</si>
  <si>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</si>
  <si>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</si>
  <si>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</si>
  <si>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</si>
  <si>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</si>
  <si>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</si>
  <si>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</si>
  <si>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</si>
  <si>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</si>
  <si>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</si>
  <si>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</si>
  <si>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</si>
  <si>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</si>
  <si>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</si>
  <si>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</si>
  <si>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</si>
  <si>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</si>
  <si>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</si>
  <si>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</si>
  <si>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</si>
  <si>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</si>
  <si>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</si>
  <si>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</si>
  <si>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</si>
  <si>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</si>
  <si>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</si>
  <si>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</si>
  <si>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</si>
  <si>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</si>
  <si>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</si>
  <si>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</si>
  <si>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</si>
  <si>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</si>
  <si>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</si>
  <si>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</si>
  <si>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</si>
  <si>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</si>
  <si>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</si>
  <si>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</si>
  <si>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</si>
  <si>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</si>
  <si>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</si>
  <si>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</si>
  <si>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</si>
  <si>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</si>
  <si>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</si>
  <si>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</si>
  <si>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</si>
  <si>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</si>
  <si>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</si>
  <si>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</si>
  <si>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</si>
  <si>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</si>
  <si>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</si>
  <si>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</si>
  <si>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</si>
  <si>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</si>
  <si>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</si>
  <si>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</si>
  <si>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</si>
  <si>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</si>
  <si>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</si>
  <si>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</si>
  <si>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</si>
  <si>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</si>
  <si>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</si>
  <si>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</si>
  <si>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</si>
  <si>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</si>
  <si>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</si>
  <si>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</si>
  <si>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</si>
  <si>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</si>
  <si>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</si>
  <si>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</si>
  <si>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</si>
  <si>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</si>
  <si>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</si>
  <si>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</si>
  <si>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</si>
  <si>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</si>
  <si>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</si>
  <si>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</si>
  <si>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</si>
  <si>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</si>
  <si>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</si>
  <si>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</si>
  <si>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</si>
  <si>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</si>
  <si>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</si>
  <si>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</si>
  <si>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</si>
  <si>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</si>
  <si>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</si>
  <si>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</si>
  <si>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</si>
  <si>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</si>
  <si>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</si>
  <si>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</si>
  <si>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</si>
  <si>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</si>
  <si>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</si>
  <si>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</si>
  <si>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</si>
  <si>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</si>
  <si>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</si>
  <si>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</si>
  <si>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</si>
  <si>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</si>
  <si>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</si>
  <si>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</si>
  <si>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</si>
  <si>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</si>
  <si>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</si>
  <si>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</si>
  <si>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</si>
  <si>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</si>
  <si>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</si>
  <si>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</si>
  <si>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</si>
  <si>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</si>
  <si>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</si>
  <si>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</si>
  <si>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</si>
  <si>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</si>
  <si>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</si>
  <si>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</si>
  <si>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</si>
  <si>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</si>
  <si>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</si>
  <si>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</si>
  <si>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</si>
  <si>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</si>
  <si>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</si>
  <si>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</si>
  <si>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</si>
  <si>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</si>
  <si>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</si>
  <si>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</si>
  <si>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</si>
  <si>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</si>
  <si>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</si>
  <si>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</si>
  <si>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</si>
  <si>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</si>
  <si>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</si>
  <si>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</si>
  <si>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</si>
  <si>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</si>
  <si>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</si>
  <si>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</si>
  <si>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</si>
  <si>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</si>
  <si>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</si>
  <si>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</si>
  <si>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</si>
  <si>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</si>
  <si>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</si>
  <si>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</si>
  <si>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</si>
  <si>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</si>
  <si>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</si>
  <si>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</si>
  <si>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</si>
  <si>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</si>
  <si>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</si>
  <si>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</si>
  <si>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</si>
  <si>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</si>
  <si>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</si>
  <si>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</si>
  <si>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</si>
  <si>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</si>
  <si>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</si>
  <si>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</si>
  <si>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</si>
  <si>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</si>
  <si>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</si>
  <si>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</si>
  <si>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</si>
  <si>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</si>
  <si>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</si>
  <si>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</si>
  <si>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</si>
  <si>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</si>
  <si>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</si>
  <si>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</si>
  <si>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</si>
  <si>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</si>
  <si>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</si>
  <si>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</si>
  <si>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</si>
  <si>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</si>
  <si>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</si>
  <si>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</si>
  <si>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</si>
  <si>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</si>
  <si>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</si>
  <si>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</si>
  <si>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</si>
  <si>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</si>
  <si>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</si>
  <si>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</si>
  <si>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</si>
  <si>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</si>
  <si>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</si>
  <si>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</si>
  <si>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</si>
  <si>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</si>
  <si>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</si>
  <si>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</si>
  <si>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</si>
  <si>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</si>
  <si>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</si>
  <si>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</si>
  <si>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</si>
  <si>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</si>
  <si>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</si>
  <si>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</si>
  <si>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</si>
  <si>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</si>
  <si>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</si>
  <si>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</si>
  <si>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</si>
  <si>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</si>
  <si>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</si>
  <si>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</si>
  <si>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</si>
  <si>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</si>
  <si>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</si>
  <si>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</si>
  <si>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</si>
  <si>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</si>
  <si>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</si>
  <si>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</si>
  <si>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</si>
  <si>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</si>
  <si>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</si>
  <si>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</si>
  <si>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</si>
  <si>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</si>
  <si>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</si>
  <si>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</si>
  <si>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</si>
  <si>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</si>
  <si>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</si>
  <si>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</si>
  <si>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</si>
  <si>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</si>
  <si>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</si>
  <si>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</si>
  <si>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</si>
  <si>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</si>
  <si>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</si>
  <si>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</si>
  <si>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</si>
  <si>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</si>
  <si>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</si>
  <si>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</si>
  <si>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</si>
  <si>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</si>
  <si>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</si>
  <si>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</si>
  <si>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</si>
  <si>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</si>
  <si>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</si>
  <si>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</si>
  <si>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</si>
  <si>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</si>
  <si>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</si>
  <si>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</si>
  <si>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</si>
  <si>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</si>
  <si>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</si>
  <si>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</si>
  <si>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</si>
  <si>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</si>
  <si>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</si>
  <si>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</si>
  <si>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</si>
  <si>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</si>
  <si>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</si>
  <si>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</si>
  <si>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</si>
  <si>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</si>
  <si>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</si>
  <si>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</si>
  <si>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</si>
  <si>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</si>
  <si>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</si>
  <si>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</si>
  <si>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</si>
  <si>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</si>
  <si>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</si>
  <si>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</si>
  <si>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</si>
  <si>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</si>
  <si>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</si>
  <si>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</si>
  <si>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</si>
  <si>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</si>
  <si>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</si>
  <si>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</si>
  <si>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</si>
  <si>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</si>
  <si>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</si>
  <si>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</si>
  <si>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</si>
  <si>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</si>
  <si>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</si>
  <si>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</si>
  <si>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</si>
  <si>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</si>
  <si>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</si>
  <si>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</si>
  <si>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</si>
  <si>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</si>
  <si>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</si>
  <si>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</si>
  <si>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</si>
  <si>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</si>
  <si>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</si>
  <si>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</si>
  <si>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</si>
  <si>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</si>
  <si>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</si>
  <si>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</si>
  <si>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</si>
  <si>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</si>
  <si>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</si>
  <si>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</si>
  <si>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</si>
  <si>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</si>
  <si>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</si>
  <si>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</si>
  <si>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</si>
  <si>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</si>
  <si>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</si>
  <si>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</si>
  <si>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</si>
  <si>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</si>
  <si>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</si>
  <si>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</si>
  <si>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</si>
  <si>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</si>
  <si>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</si>
  <si>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</si>
  <si>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</si>
  <si>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</si>
  <si>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</si>
  <si>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</si>
  <si>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</si>
  <si>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</si>
  <si>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</si>
  <si>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</si>
  <si>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</si>
  <si>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</si>
  <si>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</si>
  <si>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</si>
  <si>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</si>
  <si>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</si>
  <si>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</si>
  <si>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</si>
  <si>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</si>
  <si>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</si>
  <si>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</si>
  <si>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</si>
  <si>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</si>
  <si>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</si>
  <si>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</si>
  <si>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</si>
  <si>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</si>
  <si>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</si>
  <si>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</si>
  <si>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</si>
  <si>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</si>
  <si>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</si>
  <si>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</si>
  <si>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</si>
  <si>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</si>
  <si>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</si>
  <si>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</si>
  <si>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</si>
  <si>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</si>
  <si>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</si>
  <si>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</si>
  <si>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</si>
  <si>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</si>
  <si>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</si>
  <si>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</si>
  <si>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</si>
  <si>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</si>
  <si>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</si>
  <si>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</si>
  <si>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</si>
  <si>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</si>
  <si>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</si>
  <si>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</si>
  <si>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</si>
  <si>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</si>
  <si>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</si>
  <si>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</si>
  <si>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</si>
  <si>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</si>
  <si>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</si>
  <si>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</si>
  <si>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</si>
  <si>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</si>
  <si>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</si>
  <si>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</si>
  <si>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</si>
  <si>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</si>
  <si>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</si>
  <si>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</si>
  <si>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</si>
  <si>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</si>
  <si>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</si>
  <si>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</si>
  <si>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</si>
  <si>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</si>
  <si>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</si>
  <si>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</si>
  <si>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</si>
  <si>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</si>
  <si>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</si>
  <si>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</si>
  <si>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</si>
  <si>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</si>
  <si>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</si>
  <si>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</si>
  <si>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</si>
  <si>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</si>
  <si>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</si>
  <si>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</si>
  <si>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</si>
  <si>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</si>
  <si>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</si>
  <si>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</si>
  <si>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</si>
  <si>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</si>
  <si>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</si>
  <si>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</si>
  <si>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</si>
  <si>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</si>
  <si>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</si>
  <si>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</si>
  <si>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</si>
  <si>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</si>
  <si>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</si>
  <si>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</si>
  <si>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</si>
  <si>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</si>
  <si>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</si>
  <si>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</si>
  <si>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</si>
  <si>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</si>
  <si>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</si>
  <si>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</si>
  <si>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</si>
  <si>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</si>
  <si>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</si>
  <si>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</si>
  <si>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</si>
  <si>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</si>
  <si>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</si>
  <si>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</si>
  <si>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</si>
  <si>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</si>
  <si>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</si>
  <si>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</si>
  <si>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</si>
  <si>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</si>
  <si>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</si>
  <si>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</si>
  <si>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</si>
  <si>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</si>
  <si>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</si>
  <si>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</si>
  <si>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</si>
  <si>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</si>
  <si>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</si>
  <si>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</si>
  <si>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</si>
  <si>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</si>
  <si>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</si>
  <si>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</si>
  <si>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</si>
  <si>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</si>
  <si>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</si>
  <si>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</si>
  <si>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</si>
  <si>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</si>
  <si>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</si>
  <si>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</si>
  <si>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</si>
  <si>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</si>
  <si>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</si>
  <si>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</si>
  <si>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</si>
  <si>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</si>
  <si>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</si>
  <si>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</si>
  <si>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</si>
  <si>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</si>
  <si>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</si>
  <si>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</si>
  <si>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</si>
  <si>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</si>
  <si>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</si>
  <si>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</si>
  <si>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</si>
  <si>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</si>
  <si>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</si>
  <si>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</si>
  <si>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</si>
  <si>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</si>
  <si>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</si>
  <si>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</si>
  <si>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</si>
  <si>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</si>
  <si>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</si>
  <si>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</si>
  <si>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</si>
  <si>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</si>
  <si>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</si>
  <si>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</si>
  <si>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</si>
  <si>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</si>
  <si>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</si>
  <si>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</si>
  <si>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</si>
  <si>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</si>
  <si>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</si>
  <si>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</si>
  <si>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</si>
  <si>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</si>
  <si>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</si>
  <si>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</si>
  <si>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</si>
  <si>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</si>
  <si>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</si>
  <si>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</si>
  <si>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</si>
  <si>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</si>
  <si>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</si>
  <si>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</si>
  <si>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</si>
  <si>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</si>
  <si>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</si>
  <si>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</si>
  <si>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</si>
  <si>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</si>
  <si>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</si>
  <si>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</si>
  <si>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</si>
  <si>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</si>
  <si>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</si>
  <si>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</si>
  <si>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</si>
  <si>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</si>
  <si>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</si>
  <si>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</si>
  <si>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</si>
  <si>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</si>
  <si>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</si>
  <si>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</si>
  <si>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</si>
  <si>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</si>
  <si>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</si>
  <si>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</si>
  <si>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</si>
  <si>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</si>
  <si>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</si>
  <si>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</si>
  <si>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</si>
  <si>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</si>
  <si>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</si>
  <si>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</si>
  <si>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</si>
  <si>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</si>
  <si>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</si>
  <si>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</si>
  <si>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</si>
  <si>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</si>
  <si>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</si>
  <si>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</si>
  <si>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</si>
  <si>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</si>
  <si>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</si>
  <si>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</si>
  <si>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</si>
  <si>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</si>
  <si>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</si>
  <si>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</si>
  <si>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</si>
  <si>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</si>
  <si>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</si>
  <si>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</si>
  <si>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</si>
  <si>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</si>
  <si>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</si>
  <si>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</si>
  <si>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</si>
  <si>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</si>
  <si>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</si>
  <si>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</si>
  <si>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</si>
  <si>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</si>
  <si>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</si>
  <si>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</si>
  <si>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</si>
  <si>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</si>
  <si>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</si>
  <si>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</si>
  <si>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</si>
  <si>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</si>
  <si>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</si>
  <si>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</si>
  <si>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</si>
  <si>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</si>
  <si>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</si>
  <si>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</si>
  <si>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</si>
  <si>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</si>
  <si>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</si>
  <si>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</si>
  <si>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</si>
  <si>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</si>
  <si>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</si>
  <si>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</si>
  <si>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</si>
  <si>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</si>
  <si>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</si>
  <si>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</si>
  <si>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</si>
  <si>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</si>
  <si>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</si>
  <si>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</si>
  <si>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</si>
  <si>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</si>
  <si>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</si>
  <si>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</si>
  <si>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</si>
  <si>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</si>
  <si>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</si>
  <si>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</si>
  <si>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</si>
  <si>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</si>
  <si>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</si>
  <si>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</si>
  <si>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</si>
  <si>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</si>
  <si>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</si>
  <si>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</si>
  <si>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</si>
  <si>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</si>
  <si>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</si>
  <si>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</si>
  <si>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</si>
  <si>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</si>
  <si>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</si>
  <si>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</si>
  <si>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</si>
  <si>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</si>
  <si>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</si>
  <si>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</si>
  <si>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</si>
  <si>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</si>
  <si>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</si>
  <si>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</si>
  <si>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</si>
  <si>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</si>
  <si>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</si>
  <si>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</si>
  <si>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</si>
  <si>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</si>
  <si>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</si>
  <si>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</si>
  <si>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</si>
  <si>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</si>
  <si>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</si>
  <si>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</si>
  <si>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</si>
  <si>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</si>
  <si>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</si>
  <si>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</si>
  <si>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</si>
  <si>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</si>
  <si>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</si>
  <si>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</si>
  <si>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</si>
  <si>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</si>
  <si>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</si>
  <si>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</si>
  <si>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</si>
  <si>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</si>
  <si>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</si>
  <si>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</si>
  <si>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</si>
  <si>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</si>
  <si>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</si>
  <si>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</si>
  <si>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</si>
  <si>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</si>
  <si>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</si>
  <si>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</si>
  <si>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</si>
  <si>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</si>
  <si>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</si>
  <si>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</si>
  <si>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</si>
  <si>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</si>
  <si>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</si>
  <si>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</si>
  <si>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</si>
  <si>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</si>
  <si>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</si>
  <si>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</si>
  <si>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</si>
  <si>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</si>
  <si>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</si>
  <si>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</si>
  <si>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</si>
  <si>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</si>
  <si>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</si>
  <si>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</si>
  <si>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</si>
  <si>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</si>
  <si>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</si>
  <si>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</si>
  <si>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</si>
  <si>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</si>
  <si>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</si>
  <si>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</si>
  <si>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</si>
  <si>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</si>
  <si>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</si>
  <si>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</si>
  <si>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</si>
  <si>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</si>
  <si>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</si>
  <si>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</si>
  <si>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</si>
  <si>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</si>
  <si>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</si>
  <si>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</si>
  <si>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</si>
  <si>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</si>
  <si>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</si>
  <si>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</si>
  <si>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</si>
  <si>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</si>
  <si>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</si>
  <si>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</si>
  <si>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</si>
  <si>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</si>
  <si>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</si>
  <si>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</si>
  <si>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</si>
  <si>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</si>
  <si>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</si>
  <si>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</si>
  <si>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</si>
  <si>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</si>
  <si>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</si>
  <si>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</si>
  <si>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</si>
  <si>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</si>
  <si>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</si>
  <si>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</si>
  <si>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</si>
  <si>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</si>
  <si>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</si>
  <si>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</si>
  <si>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</si>
  <si>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</si>
  <si>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</si>
  <si>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</si>
  <si>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</si>
  <si>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</si>
  <si>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</si>
  <si>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</si>
  <si>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</si>
  <si>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</si>
  <si>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</si>
  <si>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</si>
  <si>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</si>
  <si>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</si>
  <si>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</si>
  <si>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</si>
  <si>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</si>
  <si>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</si>
  <si>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</si>
  <si>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</si>
  <si>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</si>
  <si>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</si>
  <si>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</si>
  <si>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</si>
  <si>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</si>
  <si>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</si>
  <si>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</si>
  <si>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</si>
  <si>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</si>
  <si>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</si>
  <si>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</si>
  <si>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</si>
  <si>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</si>
  <si>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</si>
  <si>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</si>
  <si>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</si>
  <si>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</si>
  <si>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</si>
  <si>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</si>
  <si>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</si>
  <si>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</si>
  <si>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</si>
  <si>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</si>
  <si>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</si>
  <si>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</si>
  <si>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</si>
  <si>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</si>
  <si>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</si>
  <si>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</si>
  <si>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</si>
  <si>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</si>
  <si>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</si>
  <si>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</si>
  <si>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</si>
  <si>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</si>
  <si>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</si>
  <si>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</si>
  <si>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</si>
  <si>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</si>
  <si>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</si>
  <si>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</si>
  <si>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</si>
  <si>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</si>
  <si>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</si>
  <si>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</si>
  <si>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</si>
  <si>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</si>
  <si>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</si>
  <si>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</si>
  <si>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</si>
  <si>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</si>
  <si>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</si>
  <si>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</si>
  <si>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</si>
  <si>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</si>
  <si>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</si>
  <si>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</si>
  <si>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</si>
  <si>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</si>
  <si>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</si>
  <si>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</si>
  <si>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</si>
  <si>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</si>
  <si>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</si>
  <si>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</si>
  <si>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</si>
  <si>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</si>
  <si>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</si>
  <si>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</si>
  <si>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</si>
  <si>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</si>
  <si>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</si>
  <si>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</si>
  <si>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</si>
  <si>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</si>
  <si>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</si>
  <si>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</si>
  <si>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</si>
  <si>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</si>
  <si>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</si>
  <si>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</si>
  <si>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</si>
  <si>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</si>
  <si>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</si>
  <si>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</si>
  <si>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</si>
  <si>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</si>
  <si>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</si>
  <si>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</si>
  <si>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</si>
  <si>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</si>
  <si>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</si>
  <si>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</si>
  <si>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</si>
  <si>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</si>
  <si>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</si>
  <si>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</si>
  <si>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</si>
  <si>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</si>
  <si>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</si>
  <si>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</si>
  <si>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</si>
  <si>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</si>
  <si>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</si>
  <si>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</si>
  <si>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</si>
  <si>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</si>
  <si>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</si>
  <si>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</si>
  <si>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</si>
  <si>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</si>
  <si>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</si>
  <si>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</si>
  <si>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</si>
  <si>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</si>
  <si>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</si>
  <si>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</si>
  <si>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</si>
  <si>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</si>
  <si>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</si>
  <si>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</si>
  <si>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</si>
  <si>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</si>
  <si>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</si>
  <si>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</si>
  <si>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</si>
  <si>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</si>
  <si>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</si>
  <si>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</si>
  <si>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</si>
  <si>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</si>
  <si>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</si>
  <si>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</si>
  <si>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</si>
  <si>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</si>
  <si>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</si>
  <si>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</si>
  <si>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</si>
  <si>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</si>
  <si>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</si>
  <si>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</si>
  <si>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</si>
  <si>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</si>
  <si>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</si>
  <si>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</si>
  <si>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</si>
  <si>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</si>
  <si>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</si>
  <si>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</si>
  <si>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</si>
  <si>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</si>
  <si>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</si>
  <si>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</si>
  <si>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</si>
  <si>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</si>
  <si>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</si>
  <si>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</si>
  <si>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</si>
  <si>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</si>
  <si>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</si>
  <si>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</si>
  <si>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</si>
  <si>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</si>
  <si>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</si>
  <si>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</si>
  <si>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</si>
  <si>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</si>
  <si>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</si>
  <si>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</si>
  <si>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</si>
  <si>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</si>
  <si>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</si>
  <si>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</si>
  <si>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</si>
  <si>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</si>
  <si>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</si>
  <si>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</si>
  <si>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</si>
  <si>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</si>
  <si>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</si>
  <si>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</si>
  <si>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</si>
  <si>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</si>
  <si>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</si>
  <si>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</si>
  <si>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</si>
  <si>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</si>
  <si>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</si>
  <si>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</si>
  <si>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</si>
  <si>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</si>
  <si>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</si>
  <si>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</si>
  <si>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</si>
  <si>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</si>
  <si>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</si>
  <si>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</si>
  <si>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</si>
  <si>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</si>
  <si>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</si>
  <si>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</si>
  <si>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</si>
  <si>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</si>
  <si>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</si>
  <si>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</si>
  <si>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</si>
  <si>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</si>
  <si>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</si>
  <si>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</si>
  <si>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</si>
  <si>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</si>
  <si>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</si>
  <si>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</si>
  <si>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</si>
  <si>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</si>
  <si>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</si>
  <si>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</si>
  <si>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</si>
  <si>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</si>
  <si>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</si>
  <si>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</si>
  <si>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</si>
  <si>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</si>
  <si>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</si>
  <si>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</si>
  <si>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</si>
  <si>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</si>
  <si>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</si>
  <si>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</si>
  <si>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</si>
  <si>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</si>
  <si>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</si>
  <si>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</si>
  <si>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</si>
  <si>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</si>
  <si>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</si>
  <si>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</si>
  <si>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</si>
  <si>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</si>
  <si>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</si>
  <si>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</si>
  <si>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</si>
  <si>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</si>
  <si>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</si>
  <si>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</si>
  <si>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</si>
  <si>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</si>
  <si>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</si>
  <si>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</si>
  <si>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</si>
  <si>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</si>
  <si>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</si>
  <si>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</si>
  <si>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</si>
  <si>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</si>
  <si>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</si>
  <si>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</si>
  <si>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</si>
  <si>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</si>
  <si>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</si>
  <si>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</si>
  <si>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</si>
  <si>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</si>
  <si>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</si>
  <si>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</si>
  <si>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</si>
  <si>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</si>
  <si>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</si>
  <si>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</si>
  <si>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</si>
  <si>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</si>
  <si>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</si>
  <si>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</si>
  <si>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</si>
  <si>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</si>
  <si>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</si>
  <si>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</si>
  <si>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</si>
  <si>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</si>
  <si>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</si>
  <si>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</si>
  <si>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</si>
  <si>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</si>
  <si>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</si>
  <si>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</si>
  <si>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</si>
  <si>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</si>
  <si>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</si>
  <si>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</si>
  <si>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</si>
  <si>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</si>
  <si>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</si>
  <si>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</si>
  <si>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</si>
  <si>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</si>
  <si>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</si>
  <si>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</si>
  <si>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</si>
  <si>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</si>
  <si>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</si>
  <si>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</si>
  <si>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</si>
  <si>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</si>
  <si>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</si>
  <si>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</si>
  <si>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</si>
  <si>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</si>
  <si>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</si>
  <si>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</si>
  <si>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</si>
  <si>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</si>
  <si>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</si>
  <si>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</si>
  <si>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</si>
  <si>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</si>
  <si>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</si>
  <si>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</si>
  <si>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</si>
  <si>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</si>
  <si>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</si>
  <si>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</si>
  <si>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</si>
  <si>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</si>
  <si>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</si>
  <si>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</si>
  <si>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</si>
  <si>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</si>
  <si>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</si>
  <si>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</si>
  <si>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</si>
  <si>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</si>
  <si>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</si>
  <si>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</si>
  <si>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</si>
  <si>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</si>
  <si>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</si>
  <si>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</si>
  <si>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</si>
  <si>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</si>
  <si>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</si>
  <si>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</si>
  <si>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</si>
  <si>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</si>
  <si>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</si>
  <si>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</si>
  <si>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</si>
  <si>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</si>
  <si>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</si>
  <si>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</si>
  <si>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</si>
  <si>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</si>
  <si>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</si>
  <si>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</si>
  <si>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</si>
  <si>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</si>
  <si>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</si>
  <si>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</si>
  <si>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</si>
  <si>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</si>
  <si>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</si>
  <si>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</si>
  <si>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</si>
  <si>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</si>
  <si>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</si>
  <si>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</si>
  <si>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</si>
  <si>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</si>
  <si>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</si>
  <si>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</si>
  <si>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</si>
  <si>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</si>
  <si>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</si>
  <si>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</si>
  <si>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</si>
  <si>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</si>
  <si>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</si>
  <si>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</si>
  <si>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</si>
  <si>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</si>
  <si>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</si>
  <si>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</si>
  <si>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</si>
  <si>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</si>
  <si>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</si>
  <si>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</si>
  <si>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</si>
  <si>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</si>
  <si>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</si>
  <si>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</si>
  <si>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</si>
  <si>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</si>
  <si>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</si>
  <si>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</si>
  <si>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</si>
  <si>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</si>
  <si>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</si>
  <si>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</si>
  <si>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</si>
  <si>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</si>
  <si>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</si>
  <si>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</si>
  <si>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</si>
  <si>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</si>
  <si>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</si>
  <si>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</si>
  <si>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</si>
  <si>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</si>
  <si>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</si>
  <si>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</si>
  <si>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</si>
  <si>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</si>
  <si>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</si>
  <si>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</si>
  <si>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</si>
  <si>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</si>
  <si>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</si>
  <si>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</si>
  <si>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</si>
  <si>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</si>
  <si>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</si>
  <si>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</si>
  <si>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</si>
  <si>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</si>
  <si>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</si>
  <si>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</si>
  <si>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</si>
  <si>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</si>
  <si>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</si>
  <si>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</si>
  <si>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</si>
  <si>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</si>
  <si>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</si>
  <si>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</si>
  <si>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</si>
  <si>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</si>
  <si>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</si>
  <si>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</si>
  <si>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</si>
  <si>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</si>
  <si>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</si>
  <si>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</si>
  <si>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</si>
  <si>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</si>
  <si>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</si>
  <si>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</si>
  <si>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</si>
  <si>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</si>
  <si>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</si>
  <si>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</si>
  <si>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</si>
  <si>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</si>
  <si>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</si>
  <si>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</si>
  <si>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</si>
  <si>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</si>
  <si>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</si>
  <si>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</si>
  <si>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</si>
  <si>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</si>
  <si>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</si>
  <si>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</si>
  <si>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</si>
  <si>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</si>
  <si>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</si>
  <si>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</si>
  <si>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</si>
  <si>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</si>
  <si>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</si>
  <si>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</si>
  <si>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</si>
  <si>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</si>
  <si>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</si>
  <si>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</si>
  <si>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</si>
  <si>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</si>
  <si>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</si>
  <si>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</si>
  <si>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</si>
  <si>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</si>
  <si>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</si>
  <si>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</si>
  <si>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</si>
  <si>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</si>
  <si>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</si>
  <si>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</si>
  <si>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</si>
  <si>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</si>
  <si>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</si>
  <si>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</si>
  <si>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</si>
  <si>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</si>
  <si>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</si>
  <si>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</si>
  <si>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</si>
  <si>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</si>
  <si>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</si>
  <si>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</si>
  <si>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</si>
  <si>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</si>
  <si>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</si>
  <si>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</si>
  <si>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</si>
  <si>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</si>
  <si>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</si>
  <si>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</si>
  <si>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</si>
  <si>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</si>
  <si>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</si>
  <si>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</si>
  <si>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</si>
  <si>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</si>
  <si>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</si>
  <si>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</si>
  <si>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</si>
  <si>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</si>
  <si>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</si>
  <si>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</si>
  <si>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</si>
  <si>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</si>
  <si>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</si>
  <si>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</si>
  <si>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</si>
  <si>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</si>
  <si>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</si>
  <si>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</si>
  <si>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</si>
  <si>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</si>
  <si>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</si>
  <si>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</si>
  <si>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</si>
  <si>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</si>
  <si>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</si>
  <si>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</si>
  <si>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</si>
  <si>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</si>
  <si>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</si>
  <si>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</si>
  <si>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</si>
  <si>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</si>
  <si>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</si>
  <si>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</si>
  <si>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</si>
  <si>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</si>
  <si>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</si>
  <si>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</si>
  <si>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</si>
  <si>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</si>
  <si>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</si>
  <si>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</si>
  <si>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</si>
  <si>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</si>
  <si>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</si>
  <si>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</si>
  <si>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</si>
  <si>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</si>
  <si>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</si>
  <si>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</si>
  <si>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</si>
  <si>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</si>
  <si>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</si>
  <si>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</si>
  <si>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</si>
  <si>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</si>
  <si>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</si>
  <si>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</si>
  <si>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</si>
  <si>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</si>
  <si>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</si>
  <si>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</si>
  <si>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</si>
  <si>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</si>
  <si>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</si>
  <si>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</si>
  <si>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</si>
  <si>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</si>
  <si>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</si>
  <si>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</si>
  <si>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</si>
  <si>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</si>
  <si>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</si>
  <si>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</si>
  <si>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</si>
  <si>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</si>
  <si>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</si>
  <si>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</si>
  <si>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</si>
  <si>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</si>
  <si>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</si>
  <si>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</si>
  <si>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</si>
  <si>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</si>
  <si>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</si>
  <si>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</si>
  <si>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</si>
  <si>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</si>
  <si>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</si>
  <si>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</si>
  <si>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</si>
  <si>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</si>
  <si>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</si>
  <si>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</si>
  <si>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</si>
  <si>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</si>
  <si>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</si>
  <si>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</si>
  <si>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</si>
  <si>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</si>
  <si>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</si>
  <si>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</si>
  <si>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</si>
  <si>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</si>
  <si>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</si>
  <si>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</si>
  <si>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</si>
  <si>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</si>
  <si>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</si>
  <si>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</si>
  <si>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</si>
  <si>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</si>
  <si>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</si>
  <si>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</si>
  <si>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</si>
  <si>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</si>
  <si>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</si>
  <si>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</si>
  <si>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</si>
  <si>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</si>
  <si>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</si>
  <si>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</si>
  <si>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</si>
  <si>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</si>
  <si>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</si>
  <si>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</si>
  <si>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</si>
  <si>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</si>
  <si>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</si>
  <si>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</si>
  <si>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</si>
  <si>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</si>
  <si>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</si>
  <si>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</si>
  <si>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</si>
  <si>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</si>
  <si>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</si>
  <si>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</si>
  <si>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</si>
  <si>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</si>
  <si>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</si>
  <si>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</si>
  <si>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</si>
  <si>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</si>
  <si>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</si>
  <si>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</si>
  <si>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</si>
  <si>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</si>
  <si>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</si>
  <si>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</si>
  <si>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</si>
  <si>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</si>
  <si>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</si>
  <si>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</si>
  <si>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</si>
  <si>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</si>
  <si>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</si>
  <si>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</si>
  <si>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</si>
  <si>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</si>
  <si>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</si>
  <si>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</si>
  <si>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</si>
  <si>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</si>
  <si>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</si>
  <si>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</si>
  <si>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</si>
  <si>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</si>
  <si>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</si>
  <si>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</si>
  <si>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</si>
  <si>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</si>
  <si>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</si>
  <si>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</si>
  <si>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</si>
  <si>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</si>
  <si>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</si>
  <si>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</si>
  <si>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</si>
  <si>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</si>
  <si>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</si>
  <si>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</si>
  <si>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</si>
  <si>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</si>
  <si>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</si>
  <si>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</si>
  <si>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</si>
  <si>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</si>
  <si>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</si>
  <si>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</si>
  <si>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</si>
  <si>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</si>
  <si>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</si>
  <si>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</si>
  <si>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</si>
  <si>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</si>
  <si>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</si>
  <si>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</si>
  <si>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</si>
  <si>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</si>
  <si>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</si>
  <si>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</si>
  <si>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</si>
  <si>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</si>
  <si>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</si>
  <si>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</si>
  <si>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</si>
  <si>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</si>
  <si>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</si>
  <si>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</si>
  <si>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</si>
  <si>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</si>
  <si>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</si>
  <si>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</si>
  <si>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</si>
  <si>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</si>
  <si>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</si>
  <si>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</si>
  <si>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</si>
  <si>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</si>
  <si>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</si>
  <si>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</si>
  <si>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</si>
  <si>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</si>
  <si>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</si>
  <si>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</si>
  <si>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</si>
  <si>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</si>
  <si>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</si>
  <si>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</si>
  <si>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</si>
  <si>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</si>
  <si>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</si>
  <si>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</si>
  <si>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</si>
  <si>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</si>
  <si>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</si>
  <si>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</si>
  <si>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</si>
  <si>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</si>
  <si>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</si>
  <si>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</si>
  <si>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</si>
  <si>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</si>
  <si>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</si>
  <si>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</si>
  <si>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</si>
  <si>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</si>
  <si>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</si>
  <si>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</si>
  <si>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</si>
  <si>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</si>
  <si>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</si>
  <si>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</si>
  <si>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</si>
  <si>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</si>
  <si>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</si>
  <si>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</si>
  <si>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</si>
  <si>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</si>
  <si>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</si>
  <si>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</si>
  <si>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</si>
  <si>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</si>
  <si>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</si>
  <si>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</si>
  <si>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</si>
  <si>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</si>
  <si>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</si>
  <si>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</si>
  <si>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</si>
  <si>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</si>
  <si>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</si>
  <si>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</si>
  <si>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</si>
  <si>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</si>
  <si>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</si>
  <si>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</si>
  <si>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</si>
  <si>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</si>
  <si>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</si>
  <si>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</si>
  <si>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</si>
  <si>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</si>
  <si>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</si>
  <si>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</si>
  <si>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</si>
  <si>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</si>
  <si>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</si>
  <si>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</si>
  <si>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</si>
  <si>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</si>
  <si>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</si>
  <si>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</si>
  <si>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</si>
  <si>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</si>
  <si>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</si>
  <si>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</si>
  <si>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</si>
  <si>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</si>
  <si>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</si>
  <si>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</si>
  <si>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</si>
  <si>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</si>
  <si>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</si>
  <si>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</si>
  <si>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</si>
  <si>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</si>
  <si>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</si>
  <si>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</si>
  <si>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</si>
  <si>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</si>
  <si>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</si>
  <si>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</si>
  <si>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</si>
  <si>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</si>
  <si>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</si>
  <si>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</si>
  <si>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</si>
  <si>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</si>
  <si>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</si>
  <si>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</si>
  <si>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</si>
  <si>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</si>
  <si>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</si>
  <si>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</si>
  <si>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</si>
  <si>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</si>
  <si>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</si>
  <si>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</si>
  <si>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</si>
  <si>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</si>
  <si>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</si>
  <si>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</si>
  <si>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</si>
  <si>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</si>
  <si>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</si>
  <si>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</si>
  <si>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</si>
  <si>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</si>
  <si>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</si>
  <si>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</si>
  <si>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</si>
  <si>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</si>
  <si>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</si>
  <si>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</si>
  <si>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</si>
  <si>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</si>
  <si>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</si>
  <si>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</si>
  <si>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</si>
  <si>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</si>
  <si>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</si>
  <si>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</si>
  <si>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</si>
  <si>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</si>
  <si>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</si>
  <si>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</si>
  <si>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</si>
  <si>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</si>
  <si>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</si>
  <si>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</si>
  <si>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</si>
  <si>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</si>
  <si>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</si>
  <si>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</si>
  <si>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</si>
  <si>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</si>
  <si>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</si>
  <si>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</si>
  <si>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</si>
  <si>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</si>
  <si>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</si>
  <si>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</si>
  <si>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</si>
  <si>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</si>
  <si>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</si>
  <si>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</si>
  <si>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</si>
  <si>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</si>
  <si>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</si>
  <si>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</si>
  <si>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</si>
  <si>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</si>
  <si>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</si>
  <si>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</si>
  <si>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</si>
  <si>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</si>
  <si>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</si>
  <si>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</si>
  <si>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</si>
  <si>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</si>
  <si>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</si>
  <si>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</si>
  <si>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</si>
  <si>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</si>
  <si>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</si>
  <si>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</si>
  <si>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</si>
  <si>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</si>
  <si>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</si>
  <si>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</si>
  <si>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</si>
  <si>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</si>
  <si>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</si>
  <si>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</si>
  <si>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</si>
  <si>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</si>
  <si>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</si>
  <si>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</si>
  <si>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</si>
  <si>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</si>
  <si>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</si>
  <si>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</si>
  <si>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</si>
  <si>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</si>
  <si>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</si>
  <si>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</si>
  <si>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</si>
  <si>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</si>
  <si>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</si>
  <si>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</si>
  <si>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</si>
  <si>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</si>
  <si>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</si>
  <si>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</si>
  <si>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</si>
  <si>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</si>
  <si>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</si>
  <si>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</si>
  <si>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</si>
  <si>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</si>
  <si>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</si>
  <si>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</si>
  <si>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</si>
  <si>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</si>
  <si>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</si>
  <si>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</si>
  <si>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</si>
  <si>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</si>
  <si>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</si>
  <si>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</si>
  <si>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</si>
  <si>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</si>
  <si>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</si>
  <si>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</si>
  <si>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</si>
  <si>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</si>
  <si>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</si>
  <si>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</si>
  <si>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</si>
  <si>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</si>
  <si>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</si>
  <si>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</si>
  <si>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</si>
  <si>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</si>
  <si>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</si>
  <si>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</si>
  <si>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</si>
  <si>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</si>
  <si>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</si>
  <si>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</si>
  <si>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</si>
  <si>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</si>
  <si>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</si>
  <si>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</si>
  <si>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</si>
  <si>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</si>
  <si>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</si>
  <si>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</si>
  <si>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</si>
  <si>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</si>
  <si>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</si>
  <si>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</si>
  <si>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</si>
  <si>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</si>
  <si>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</si>
  <si>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</si>
  <si>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</si>
  <si>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</si>
  <si>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</si>
  <si>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</si>
  <si>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</si>
  <si>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</si>
  <si>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</si>
  <si>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</si>
  <si>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</si>
  <si>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</si>
  <si>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</si>
  <si>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</si>
  <si>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</si>
  <si>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</si>
  <si>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</si>
  <si>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</si>
  <si>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</si>
  <si>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</si>
  <si>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</si>
  <si>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</si>
  <si>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</si>
  <si>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</si>
  <si>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</si>
  <si>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</si>
  <si>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</si>
  <si>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</si>
  <si>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</si>
  <si>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</si>
  <si>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</si>
  <si>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</si>
  <si>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</si>
  <si>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</si>
  <si>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</si>
  <si>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</si>
  <si>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</si>
  <si>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</si>
  <si>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</si>
  <si>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</si>
  <si>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</si>
  <si>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</si>
  <si>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</si>
  <si>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</si>
  <si>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</si>
  <si>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</si>
  <si>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</si>
  <si>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</si>
  <si>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</si>
  <si>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</si>
  <si>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</si>
  <si>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</si>
  <si>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</si>
  <si>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</si>
  <si>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</si>
  <si>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</si>
  <si>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</si>
  <si>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</si>
  <si>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</si>
  <si>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>Gmina Konstancin-Jeziorna</t>
  </si>
  <si>
    <t>05-520 Konstancin-Jeziorna, ul. Piaseczyńska 77</t>
  </si>
  <si>
    <t>013271045</t>
  </si>
  <si>
    <t>Dariusz Lipiec</t>
  </si>
  <si>
    <t>Kazimierz Jańczuk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</si>
</sst>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62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6" xfId="0" applyNumberFormat="1" applyFill="1" applyBorder="1" applyAlignment="1" applyProtection="1">
      <alignment vertical="center"/>
      <protection/>
    </xf>
    <xf numFmtId="179" fontId="0" fillId="34" borderId="15" xfId="0" applyNumberFormat="1" applyFill="1" applyBorder="1" applyAlignment="1" applyProtection="1">
      <alignment vertical="center"/>
      <protection locked="0"/>
    </xf>
    <xf numFmtId="179" fontId="0" fillId="34" borderId="16" xfId="0" applyNumberFormat="1" applyFill="1" applyBorder="1" applyAlignment="1" applyProtection="1">
      <alignment vertical="center"/>
      <protection locked="0"/>
    </xf>
    <xf numFmtId="179" fontId="5" fillId="0" borderId="32" xfId="0" applyNumberFormat="1" applyFont="1" applyFill="1" applyBorder="1" applyAlignment="1" applyProtection="1">
      <alignment vertical="center"/>
      <protection hidden="1"/>
    </xf>
    <xf numFmtId="179" fontId="5" fillId="0" borderId="33" xfId="0" applyNumberFormat="1" applyFont="1" applyFill="1" applyBorder="1" applyAlignment="1" applyProtection="1">
      <alignment vertical="center"/>
      <protection hidden="1"/>
    </xf>
    <xf numFmtId="179" fontId="5" fillId="34" borderId="68" xfId="0" applyNumberFormat="1" applyFont="1" applyFill="1" applyBorder="1" applyAlignment="1" applyProtection="1">
      <alignment vertical="center"/>
      <protection locked="0"/>
    </xf>
    <xf numFmtId="179" fontId="5" fillId="34" borderId="69" xfId="0" applyNumberFormat="1" applyFont="1" applyFill="1" applyBorder="1" applyAlignment="1" applyProtection="1">
      <alignment vertical="center"/>
      <protection locked="0"/>
    </xf>
    <xf numFmtId="179" fontId="5" fillId="34" borderId="70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34" borderId="20" xfId="0" applyNumberFormat="1" applyFont="1" applyFill="1" applyBorder="1" applyAlignment="1" applyProtection="1">
      <alignment vertical="center"/>
      <protection locked="0"/>
    </xf>
    <xf numFmtId="179" fontId="5" fillId="34" borderId="56" xfId="0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hidden="1"/>
    </xf>
    <xf numFmtId="179" fontId="5" fillId="0" borderId="20" xfId="0" applyNumberFormat="1" applyFont="1" applyFill="1" applyBorder="1" applyAlignment="1" applyProtection="1">
      <alignment vertical="center"/>
      <protection hidden="1"/>
    </xf>
    <xf numFmtId="179" fontId="5" fillId="34" borderId="50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hidden="1"/>
    </xf>
    <xf numFmtId="179" fontId="5" fillId="0" borderId="30" xfId="0" applyNumberFormat="1" applyFont="1" applyBorder="1" applyAlignment="1" applyProtection="1">
      <alignment vertical="center"/>
      <protection hidden="1"/>
    </xf>
    <xf numFmtId="179" fontId="5" fillId="0" borderId="3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1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8" xfId="0" applyNumberFormat="1" applyFont="1" applyBorder="1" applyAlignment="1" applyProtection="1">
      <alignment vertical="center"/>
      <protection hidden="1"/>
    </xf>
    <xf numFmtId="179" fontId="5" fillId="0" borderId="29" xfId="0" applyNumberFormat="1" applyFont="1" applyBorder="1" applyAlignment="1" applyProtection="1">
      <alignment vertical="center"/>
      <protection hidden="1"/>
    </xf>
    <xf numFmtId="179" fontId="5" fillId="0" borderId="38" xfId="0" applyNumberFormat="1" applyFont="1" applyFill="1" applyBorder="1" applyAlignment="1" applyProtection="1">
      <alignment vertical="center"/>
      <protection hidden="1"/>
    </xf>
    <xf numFmtId="179" fontId="5" fillId="0" borderId="39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0" borderId="40" xfId="0" applyNumberFormat="1" applyFont="1" applyBorder="1" applyAlignment="1" applyProtection="1">
      <alignment vertical="center"/>
      <protection hidden="1"/>
    </xf>
    <xf numFmtId="179" fontId="5" fillId="0" borderId="35" xfId="0" applyNumberFormat="1" applyFont="1" applyBorder="1" applyAlignment="1" applyProtection="1">
      <alignment vertical="center"/>
      <protection hidden="1"/>
    </xf>
    <xf numFmtId="179" fontId="5" fillId="0" borderId="41" xfId="0" applyNumberFormat="1" applyFont="1" applyBorder="1" applyAlignment="1" applyProtection="1">
      <alignment vertical="center"/>
      <protection hidden="1"/>
    </xf>
    <xf numFmtId="179" fontId="5" fillId="0" borderId="71" xfId="0" applyNumberFormat="1" applyFont="1" applyFill="1" applyBorder="1" applyAlignment="1" applyProtection="1">
      <alignment vertical="center"/>
      <protection hidden="1"/>
    </xf>
    <xf numFmtId="179" fontId="5" fillId="0" borderId="41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Border="1" applyAlignment="1" applyProtection="1">
      <alignment vertical="center"/>
      <protection hidden="1"/>
    </xf>
    <xf numFmtId="179" fontId="5" fillId="33" borderId="43" xfId="0" applyNumberFormat="1" applyFont="1" applyFill="1" applyBorder="1" applyAlignment="1" applyProtection="1">
      <alignment vertical="center"/>
      <protection locked="0"/>
    </xf>
    <xf numFmtId="179" fontId="5" fillId="33" borderId="28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33" borderId="29" xfId="0" applyNumberFormat="1" applyFont="1" applyFill="1" applyBorder="1" applyAlignment="1" applyProtection="1">
      <alignment vertical="center"/>
      <protection locked="0"/>
    </xf>
    <xf numFmtId="179" fontId="5" fillId="33" borderId="39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44" xfId="0" applyNumberFormat="1" applyFont="1" applyFill="1" applyBorder="1" applyAlignment="1" applyProtection="1">
      <alignment vertical="center"/>
      <protection hidden="1"/>
    </xf>
    <xf numFmtId="179" fontId="5" fillId="0" borderId="43" xfId="0" applyNumberFormat="1" applyFont="1" applyFill="1" applyBorder="1" applyAlignment="1" applyProtection="1">
      <alignment vertical="center"/>
      <protection hidden="1"/>
    </xf>
    <xf numFmtId="179" fontId="5" fillId="0" borderId="28" xfId="0" applyNumberFormat="1" applyFont="1" applyFill="1" applyBorder="1" applyAlignment="1" applyProtection="1">
      <alignment vertical="center"/>
      <protection hidden="1"/>
    </xf>
    <xf numFmtId="179" fontId="5" fillId="0" borderId="29" xfId="0" applyNumberFormat="1" applyFont="1" applyFill="1" applyBorder="1" applyAlignment="1" applyProtection="1">
      <alignment vertical="center"/>
      <protection hidden="1"/>
    </xf>
    <xf numFmtId="179" fontId="5" fillId="33" borderId="40" xfId="0" applyNumberFormat="1" applyFont="1" applyFill="1" applyBorder="1" applyAlignment="1" applyProtection="1">
      <alignment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hidden="1"/>
    </xf>
    <xf numFmtId="179" fontId="5" fillId="0" borderId="46" xfId="0" applyNumberFormat="1" applyFont="1" applyFill="1" applyBorder="1" applyAlignment="1" applyProtection="1">
      <alignment vertical="center"/>
      <protection hidden="1"/>
    </xf>
    <xf numFmtId="179" fontId="5" fillId="0" borderId="47" xfId="0" applyNumberFormat="1" applyFont="1" applyFill="1" applyBorder="1" applyAlignment="1" applyProtection="1">
      <alignment vertical="center"/>
      <protection hidden="1"/>
    </xf>
    <xf numFmtId="179" fontId="5" fillId="0" borderId="48" xfId="0" applyNumberFormat="1" applyFont="1" applyFill="1" applyBorder="1" applyAlignment="1" applyProtection="1">
      <alignment vertical="center"/>
      <protection hidden="1"/>
    </xf>
    <xf numFmtId="179" fontId="5" fillId="33" borderId="48" xfId="0" applyNumberFormat="1" applyFont="1" applyFill="1" applyBorder="1" applyAlignment="1" applyProtection="1">
      <alignment vertical="center"/>
      <protection locked="0"/>
    </xf>
    <xf numFmtId="179" fontId="5" fillId="33" borderId="49" xfId="0" applyNumberFormat="1" applyFont="1" applyFill="1" applyBorder="1" applyAlignment="1" applyProtection="1">
      <alignment vertical="center"/>
      <protection locked="0"/>
    </xf>
    <xf numFmtId="179" fontId="5" fillId="33" borderId="50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 hidden="1"/>
    </xf>
    <xf numFmtId="179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9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75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74" xfId="0" applyNumberFormat="1" applyFont="1" applyFill="1" applyBorder="1" applyAlignment="1" applyProtection="1">
      <alignment horizontal="right"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77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2" xfId="0" applyFont="1" applyFill="1" applyBorder="1" applyAlignment="1" applyProtection="1">
      <alignment vertical="center" wrapText="1"/>
      <protection hidden="1"/>
    </xf>
    <xf numFmtId="0" fontId="0" fillId="0" borderId="73" xfId="0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5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77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4" fontId="13" fillId="0" borderId="76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2" xfId="0" applyFont="1" applyBorder="1" applyAlignment="1" applyProtection="1">
      <alignment horizontal="left" vertical="center" wrapText="1"/>
      <protection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77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3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179" fontId="13" fillId="34" borderId="72" xfId="0" applyNumberFormat="1" applyFont="1" applyFill="1" applyBorder="1" applyAlignment="1" applyProtection="1">
      <alignment horizontal="right" vertical="center"/>
      <protection locked="0"/>
    </xf>
    <xf numFmtId="179" fontId="13" fillId="34" borderId="74" xfId="0" applyNumberFormat="1" applyFont="1" applyFill="1" applyBorder="1" applyAlignment="1" applyProtection="1">
      <alignment horizontal="right" vertical="center"/>
      <protection locked="0"/>
    </xf>
    <xf numFmtId="179" fontId="13" fillId="34" borderId="76" xfId="0" applyNumberFormat="1" applyFont="1" applyFill="1" applyBorder="1" applyAlignment="1" applyProtection="1">
      <alignment horizontal="right" vertical="center"/>
      <protection locked="0"/>
    </xf>
    <xf numFmtId="179" fontId="13" fillId="34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2" fontId="1" fillId="0" borderId="4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vertical="center" wrapText="1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2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>
        <f aca="true" t="shared" si="5" ref="G2:G17">+ROK</f>
        <v>2019</v>
      </c>
      <c r="H2">
        <f aca="true" t="shared" si="6" ref="H2:H17">+KWARTAL</f>
        <v>1</v>
      </c>
      <c r="I2">
        <v>0</v>
      </c>
      <c r="L2">
        <v>0</v>
      </c>
      <c r="M2">
        <v>0</v>
      </c>
    </row>
    <row r="3" spans="1:13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>
        <f t="shared" si="5"/>
        <v>2019</v>
      </c>
      <c r="H3">
        <f t="shared" si="6"/>
        <v>1</v>
      </c>
      <c r="I3">
        <v>0</v>
      </c>
      <c r="L3">
        <v>0</v>
      </c>
      <c r="M3">
        <v>0</v>
      </c>
    </row>
    <row r="4" spans="1:13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>
        <f t="shared" si="5"/>
        <v>2019</v>
      </c>
      <c r="H4">
        <f t="shared" si="6"/>
        <v>1</v>
      </c>
      <c r="I4">
        <v>0</v>
      </c>
      <c r="L4">
        <v>0</v>
      </c>
      <c r="M4">
        <v>0</v>
      </c>
    </row>
    <row r="5" spans="1:13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>
        <f t="shared" si="5"/>
        <v>2019</v>
      </c>
      <c r="H5">
        <f t="shared" si="6"/>
        <v>1</v>
      </c>
      <c r="I5">
        <v>0</v>
      </c>
      <c r="L5">
        <v>0</v>
      </c>
      <c r="M5">
        <v>0</v>
      </c>
    </row>
    <row r="6" spans="1:13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>
        <f t="shared" si="5"/>
        <v>2019</v>
      </c>
      <c r="H6">
        <f t="shared" si="6"/>
        <v>1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>
        <f t="shared" si="5"/>
        <v>2019</v>
      </c>
      <c r="H7">
        <f t="shared" si="6"/>
        <v>1</v>
      </c>
      <c r="I7">
        <v>0</v>
      </c>
      <c r="L7">
        <v>0</v>
      </c>
      <c r="M7">
        <v>0</v>
      </c>
    </row>
    <row r="8" spans="1:13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>
        <f t="shared" si="5"/>
        <v>2019</v>
      </c>
      <c r="H8">
        <f t="shared" si="6"/>
        <v>1</v>
      </c>
      <c r="I8">
        <v>0</v>
      </c>
      <c r="L8">
        <v>0</v>
      </c>
      <c r="M8">
        <v>0</v>
      </c>
    </row>
    <row r="9" spans="1:13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>
        <f t="shared" si="5"/>
        <v>2019</v>
      </c>
      <c r="H9">
        <f t="shared" si="6"/>
        <v>1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>
        <f t="shared" si="5"/>
        <v>2019</v>
      </c>
      <c r="H10">
        <f t="shared" si="6"/>
        <v>1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>
        <f t="shared" si="5"/>
        <v>2019</v>
      </c>
      <c r="H11">
        <f t="shared" si="6"/>
        <v>1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>
        <f t="shared" si="5"/>
        <v>2019</v>
      </c>
      <c r="H12">
        <f t="shared" si="6"/>
        <v>1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>
        <f t="shared" si="5"/>
        <v>2019</v>
      </c>
      <c r="H13">
        <f t="shared" si="6"/>
        <v>1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>
        <f t="shared" si="5"/>
        <v>2019</v>
      </c>
      <c r="H14">
        <f t="shared" si="6"/>
        <v>1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>
        <f t="shared" si="5"/>
        <v>2019</v>
      </c>
      <c r="H15">
        <f t="shared" si="6"/>
        <v>1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>
        <f t="shared" si="5"/>
        <v>2019</v>
      </c>
      <c r="H16">
        <f t="shared" si="6"/>
        <v>1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>
        <f t="shared" si="5"/>
        <v>2019</v>
      </c>
      <c r="H17">
        <f t="shared" si="6"/>
        <v>1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42"/>
  <sheetViews>
    <sheetView zoomScalePageLayoutView="0" workbookViewId="0" topLeftCell="A2812">
      <selection activeCell="I2843" sqref="I2843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1418023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1418000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42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  <row r="2833" spans="5:11" ht="12.75">
      <c r="E2833" s="169" t="str">
        <f t="shared" si="44"/>
        <v>1214023</v>
      </c>
      <c r="F2833" s="380">
        <v>14</v>
      </c>
      <c r="G2833" s="380">
        <v>2</v>
      </c>
      <c r="H2833" s="380">
        <v>3</v>
      </c>
      <c r="I2833" s="380" t="s">
        <v>2201</v>
      </c>
      <c r="J2833" s="380" t="s">
        <v>758</v>
      </c>
      <c r="K2833" s="380">
        <v>12</v>
      </c>
    </row>
    <row r="2834" spans="5:11" ht="12.75">
      <c r="E2834" s="169" t="str">
        <f t="shared" si="44"/>
        <v>1437033</v>
      </c>
      <c r="F2834" s="380">
        <v>37</v>
      </c>
      <c r="G2834" s="380">
        <v>3</v>
      </c>
      <c r="H2834" s="380">
        <v>3</v>
      </c>
      <c r="I2834" s="380" t="s">
        <v>2201</v>
      </c>
      <c r="J2834" s="380" t="s">
        <v>1124</v>
      </c>
      <c r="K2834" s="380">
        <v>14</v>
      </c>
    </row>
    <row r="2835" spans="5:11" ht="12.75">
      <c r="E2835" s="169" t="str">
        <f t="shared" si="44"/>
        <v>2604133</v>
      </c>
      <c r="F2835" s="380">
        <v>4</v>
      </c>
      <c r="G2835" s="380">
        <v>13</v>
      </c>
      <c r="H2835" s="380">
        <v>3</v>
      </c>
      <c r="I2835" s="380" t="s">
        <v>2201</v>
      </c>
      <c r="J2835" s="380" t="s">
        <v>1742</v>
      </c>
      <c r="K2835" s="380">
        <v>26</v>
      </c>
    </row>
    <row r="2836" spans="5:11" ht="12.75">
      <c r="E2836" s="169" t="str">
        <f t="shared" si="44"/>
        <v>2601033</v>
      </c>
      <c r="F2836" s="380">
        <v>1</v>
      </c>
      <c r="G2836" s="380">
        <v>3</v>
      </c>
      <c r="H2836" s="380">
        <v>3</v>
      </c>
      <c r="I2836" s="380" t="s">
        <v>2201</v>
      </c>
      <c r="J2836" s="380" t="s">
        <v>1714</v>
      </c>
      <c r="K2836" s="380">
        <v>26</v>
      </c>
    </row>
    <row r="2837" spans="5:11" ht="12.75">
      <c r="E2837" s="169" t="str">
        <f t="shared" si="44"/>
        <v>2612033</v>
      </c>
      <c r="F2837" s="380">
        <v>12</v>
      </c>
      <c r="G2837" s="380">
        <v>3</v>
      </c>
      <c r="H2837" s="380">
        <v>3</v>
      </c>
      <c r="I2837" s="380" t="s">
        <v>2201</v>
      </c>
      <c r="J2837" s="380" t="s">
        <v>0</v>
      </c>
      <c r="K2837" s="380">
        <v>26</v>
      </c>
    </row>
    <row r="2838" spans="5:11" ht="12.75">
      <c r="E2838" s="169" t="str">
        <f t="shared" si="44"/>
        <v>2603043</v>
      </c>
      <c r="F2838" s="380">
        <v>3</v>
      </c>
      <c r="G2838" s="380">
        <v>4</v>
      </c>
      <c r="H2838" s="380">
        <v>3</v>
      </c>
      <c r="I2838" s="380" t="s">
        <v>2201</v>
      </c>
      <c r="J2838" s="380" t="s">
        <v>1731</v>
      </c>
      <c r="K2838" s="380">
        <v>26</v>
      </c>
    </row>
    <row r="2839" spans="5:11" ht="12.75">
      <c r="E2839" s="169" t="str">
        <f t="shared" si="44"/>
        <v>2601043</v>
      </c>
      <c r="F2839" s="380">
        <v>1</v>
      </c>
      <c r="G2839" s="380">
        <v>4</v>
      </c>
      <c r="H2839" s="380">
        <v>3</v>
      </c>
      <c r="I2839" s="380" t="s">
        <v>2201</v>
      </c>
      <c r="J2839" s="380" t="s">
        <v>1715</v>
      </c>
      <c r="K2839" s="380">
        <v>26</v>
      </c>
    </row>
    <row r="2840" spans="5:11" ht="12.75">
      <c r="E2840" s="169" t="str">
        <f t="shared" si="44"/>
        <v>2604153</v>
      </c>
      <c r="F2840" s="380">
        <v>4</v>
      </c>
      <c r="G2840" s="380">
        <v>15</v>
      </c>
      <c r="H2840" s="380">
        <v>3</v>
      </c>
      <c r="I2840" s="380" t="s">
        <v>2201</v>
      </c>
      <c r="J2840" s="380" t="s">
        <v>1744</v>
      </c>
      <c r="K2840" s="380">
        <v>26</v>
      </c>
    </row>
    <row r="2841" spans="5:11" ht="12.75">
      <c r="E2841" s="169" t="str">
        <f t="shared" si="44"/>
        <v>2612083</v>
      </c>
      <c r="F2841" s="380">
        <v>12</v>
      </c>
      <c r="G2841" s="380">
        <v>8</v>
      </c>
      <c r="H2841" s="380">
        <v>3</v>
      </c>
      <c r="I2841" s="380" t="s">
        <v>2201</v>
      </c>
      <c r="J2841" s="380" t="s">
        <v>1797</v>
      </c>
      <c r="K2841" s="380">
        <v>26</v>
      </c>
    </row>
    <row r="2842" spans="5:11" ht="12.75">
      <c r="E2842" s="169" t="str">
        <f t="shared" si="44"/>
        <v>2817083</v>
      </c>
      <c r="F2842" s="380">
        <v>17</v>
      </c>
      <c r="G2842" s="380">
        <v>8</v>
      </c>
      <c r="H2842" s="380">
        <v>3</v>
      </c>
      <c r="I2842" s="380" t="s">
        <v>2201</v>
      </c>
      <c r="J2842" s="380" t="s">
        <v>1894</v>
      </c>
      <c r="K2842" s="380">
        <v>28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tabSelected="1" zoomScale="90" zoomScaleNormal="90" workbookViewId="0" topLeftCell="A1">
      <pane xSplit="2" ySplit="23" topLeftCell="C85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I93" sqref="I93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86" t="s">
        <v>2824</v>
      </c>
      <c r="D2" s="487"/>
      <c r="E2" s="487"/>
      <c r="F2" s="487"/>
      <c r="G2" s="487"/>
      <c r="H2" s="487"/>
      <c r="I2" s="487"/>
      <c r="J2" s="487"/>
      <c r="K2" s="487"/>
      <c r="L2" s="487"/>
      <c r="M2" s="488"/>
      <c r="N2" s="102"/>
      <c r="O2" s="103"/>
      <c r="P2" s="103"/>
      <c r="Q2" s="103"/>
      <c r="R2" s="104"/>
    </row>
    <row r="3" spans="1:18" ht="37.5" customHeight="1">
      <c r="A3" s="477" t="s">
        <v>2946</v>
      </c>
      <c r="B3" s="478"/>
      <c r="C3" s="489"/>
      <c r="D3" s="490"/>
      <c r="E3" s="490"/>
      <c r="F3" s="490"/>
      <c r="G3" s="490"/>
      <c r="H3" s="490"/>
      <c r="I3" s="490"/>
      <c r="J3" s="490"/>
      <c r="K3" s="490"/>
      <c r="L3" s="490"/>
      <c r="M3" s="491"/>
      <c r="N3" s="105" t="s">
        <v>2567</v>
      </c>
      <c r="O3" s="106"/>
      <c r="Q3" s="106"/>
      <c r="R3" s="107"/>
    </row>
    <row r="4" spans="1:18" ht="15" customHeight="1">
      <c r="A4" s="477"/>
      <c r="B4" s="478"/>
      <c r="C4" s="483" t="s">
        <v>2509</v>
      </c>
      <c r="D4" s="484"/>
      <c r="E4" s="484"/>
      <c r="F4" s="484"/>
      <c r="G4" s="484"/>
      <c r="H4" s="484"/>
      <c r="I4" s="484"/>
      <c r="J4" s="484"/>
      <c r="K4" s="484"/>
      <c r="L4" s="484"/>
      <c r="M4" s="485"/>
      <c r="N4" s="453" t="str">
        <f>+"Regionalna Izba Obrachunkowa 
"&amp;IF(OR(F12&lt;&gt;"",ISBLANK(F11)),"",VLOOKUP(F11,ustawienia!A1:C16,3,FALSE))</f>
        <v>Regionalna Izba Obrachunkowa 
w Warszawie</v>
      </c>
      <c r="O4" s="454"/>
      <c r="P4" s="454"/>
      <c r="Q4" s="454"/>
      <c r="R4" s="107"/>
    </row>
    <row r="5" spans="1:35" ht="18" customHeight="1">
      <c r="A5" s="358" t="s">
        <v>2545</v>
      </c>
      <c r="B5" s="107"/>
      <c r="C5" s="430" t="str">
        <f>IF(AND(SUM(H8,K8,SUM(F11:I11))&gt;0,C24=0,SUM(F46:F48)=0),"w sprawozdaniu nie podano żadnych kwot - sprawozdanie zerowe","")</f>
        <v>w sprawozdaniu nie podano żadnych kwot - sprawozdanie zerowe</v>
      </c>
      <c r="D5" s="431"/>
      <c r="E5" s="431"/>
      <c r="F5" s="431"/>
      <c r="G5" s="431"/>
      <c r="H5" s="431"/>
      <c r="I5" s="431"/>
      <c r="J5" s="431"/>
      <c r="K5" s="431"/>
      <c r="L5" s="431"/>
      <c r="M5" s="432"/>
      <c r="N5" s="453"/>
      <c r="O5" s="454"/>
      <c r="P5" s="454"/>
      <c r="Q5" s="454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68" t="s">
        <v>2947</v>
      </c>
      <c r="B6" s="469"/>
      <c r="C6" s="433" t="s">
        <v>2199</v>
      </c>
      <c r="D6" s="434"/>
      <c r="E6" s="434"/>
      <c r="F6" s="434"/>
      <c r="G6" s="434"/>
      <c r="H6" s="434"/>
      <c r="I6" s="434"/>
      <c r="J6" s="434"/>
      <c r="K6" s="434"/>
      <c r="L6" s="434"/>
      <c r="M6" s="435"/>
      <c r="N6" s="453"/>
      <c r="O6" s="454"/>
      <c r="P6" s="454"/>
      <c r="Q6" s="454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81"/>
      <c r="D7" s="482"/>
      <c r="E7" s="482"/>
      <c r="F7" s="482"/>
      <c r="G7" s="482"/>
      <c r="H7" s="482"/>
      <c r="I7" s="482"/>
      <c r="J7" s="482"/>
      <c r="K7" s="219">
        <f>+IF(ISBLANK(ROK),"podaj ROK","")</f>
      </c>
      <c r="L7" s="106"/>
      <c r="M7" s="107"/>
      <c r="N7" s="453"/>
      <c r="O7" s="454"/>
      <c r="P7" s="454"/>
      <c r="Q7" s="454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28" t="s">
        <v>2948</v>
      </c>
      <c r="B8" s="429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1</v>
      </c>
      <c r="I8" s="223" t="s">
        <v>2532</v>
      </c>
      <c r="J8" s="223" t="s">
        <v>2515</v>
      </c>
      <c r="K8" s="96">
        <v>2019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0</v>
      </c>
      <c r="V8" s="220">
        <f t="shared" si="1"/>
        <v>1</v>
      </c>
      <c r="W8" s="220">
        <f t="shared" si="1"/>
        <v>3</v>
      </c>
      <c r="X8" s="220">
        <f t="shared" si="1"/>
        <v>2</v>
      </c>
      <c r="Y8" s="220">
        <f t="shared" si="1"/>
        <v>7</v>
      </c>
      <c r="Z8" s="220">
        <f t="shared" si="1"/>
        <v>1</v>
      </c>
      <c r="AA8" s="220">
        <f t="shared" si="1"/>
        <v>0</v>
      </c>
      <c r="AB8" s="220">
        <f t="shared" si="1"/>
        <v>4</v>
      </c>
      <c r="AC8" s="220">
        <f t="shared" si="1"/>
        <v>5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50" t="str">
        <f>IF(F12&lt;&gt;"","nie ma takiego województwa",IF(OR(ISBLANK(F11),ISBLANK(G11),ISBLANK(H11),ISBLANK(I11)),"",VLOOKUP(F11,ustawienia!A1:B16,2,0)))</f>
        <v>mazowieckie</v>
      </c>
      <c r="D9" s="450"/>
      <c r="E9" s="451"/>
      <c r="F9" s="447" t="s">
        <v>2520</v>
      </c>
      <c r="G9" s="448"/>
      <c r="H9" s="448"/>
      <c r="I9" s="448"/>
      <c r="J9" s="448"/>
      <c r="K9" s="448"/>
      <c r="L9" s="448"/>
      <c r="M9" s="449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50" t="str">
        <f>IF(OR(G12&lt;&gt;"",AND(G11&lt;&gt;"",ISERROR(VLOOKUP(ustawienia!A19,ustawienia!E1:K2999,6,0)))),"nie ma takiego powiatu",IF(OR(ISBLANK(F11),ISBLANK(G11),ISBLANK(H11),ISBLANK(I11),G11=0),"",VLOOKUP(ustawienia!A19,ustawienia!E1:K2999,6,0)))</f>
        <v>piaseczyński</v>
      </c>
      <c r="D10" s="450"/>
      <c r="E10" s="451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79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Konstancin-Jeziorna</v>
      </c>
      <c r="D11" s="479"/>
      <c r="E11" s="480"/>
      <c r="F11" s="92">
        <v>14</v>
      </c>
      <c r="G11" s="93">
        <v>18</v>
      </c>
      <c r="H11" s="93">
        <v>2</v>
      </c>
      <c r="I11" s="94">
        <v>3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52">
        <f>IF(OR(F12&lt;&gt;"",G12&lt;&gt;"",H12&lt;&gt;"",I12&lt;&gt;"",AND(I11&lt;&gt;"",ISERROR(VLOOKUP(ustawienia!A18,ustawienia!E1:E2999,1,0)))),"nie ma takiej jednostki samorządu terytorialnego","")</f>
      </c>
      <c r="G13" s="452"/>
      <c r="H13" s="452"/>
      <c r="I13" s="452"/>
      <c r="M13" s="106"/>
      <c r="N13" s="106"/>
    </row>
    <row r="14" ht="13.5" hidden="1" thickBot="1"/>
    <row r="15" spans="1:18" ht="12.75">
      <c r="A15" s="418" t="s">
        <v>2526</v>
      </c>
      <c r="B15" s="419"/>
      <c r="C15" s="123"/>
      <c r="D15" s="382" t="s">
        <v>2551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  <c r="P15" s="382" t="s">
        <v>2510</v>
      </c>
      <c r="Q15" s="383"/>
      <c r="R15" s="384"/>
    </row>
    <row r="16" spans="1:18" ht="14.25" customHeight="1">
      <c r="A16" s="420"/>
      <c r="B16" s="421"/>
      <c r="C16" s="124" t="s">
        <v>2552</v>
      </c>
      <c r="D16" s="385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7"/>
      <c r="P16" s="385"/>
      <c r="Q16" s="386"/>
      <c r="R16" s="387"/>
    </row>
    <row r="17" spans="1:18" ht="12.75">
      <c r="A17" s="420"/>
      <c r="B17" s="42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0"/>
      <c r="B18" s="42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0"/>
      <c r="B19" s="42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20"/>
      <c r="B20" s="42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0"/>
      <c r="B21" s="42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22"/>
      <c r="B22" s="42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24">
        <v>1</v>
      </c>
      <c r="B23" s="425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497" t="s">
        <v>2533</v>
      </c>
      <c r="B24" s="498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8" t="s">
        <v>2526</v>
      </c>
      <c r="B39" s="389"/>
      <c r="C39" s="389"/>
      <c r="D39" s="389"/>
      <c r="E39" s="390"/>
      <c r="F39" s="19"/>
      <c r="G39" s="465" t="s">
        <v>2593</v>
      </c>
      <c r="H39" s="466"/>
      <c r="I39" s="466"/>
      <c r="J39" s="466"/>
      <c r="K39" s="466"/>
      <c r="L39" s="467"/>
      <c r="M39" s="3"/>
    </row>
    <row r="40" spans="1:13" s="166" customFormat="1" ht="12.75">
      <c r="A40" s="391"/>
      <c r="B40" s="392"/>
      <c r="C40" s="392"/>
      <c r="D40" s="392"/>
      <c r="E40" s="39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1"/>
      <c r="B41" s="392"/>
      <c r="C41" s="392"/>
      <c r="D41" s="392"/>
      <c r="E41" s="39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1"/>
      <c r="B42" s="392"/>
      <c r="C42" s="392"/>
      <c r="D42" s="392"/>
      <c r="E42" s="39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1"/>
      <c r="B43" s="392"/>
      <c r="C43" s="392"/>
      <c r="D43" s="392"/>
      <c r="E43" s="39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4"/>
      <c r="B44" s="395"/>
      <c r="C44" s="395"/>
      <c r="D44" s="395"/>
      <c r="E44" s="39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1">
        <v>1</v>
      </c>
      <c r="B45" s="462"/>
      <c r="C45" s="462"/>
      <c r="D45" s="462"/>
      <c r="E45" s="46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4" t="s">
        <v>912</v>
      </c>
      <c r="B46" s="456"/>
      <c r="C46" s="456"/>
      <c r="D46" s="456"/>
      <c r="E46" s="457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55" t="s">
        <v>2586</v>
      </c>
      <c r="B47" s="456"/>
      <c r="C47" s="456"/>
      <c r="D47" s="456"/>
      <c r="E47" s="457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58" t="s">
        <v>2587</v>
      </c>
      <c r="B48" s="459"/>
      <c r="C48" s="459"/>
      <c r="D48" s="459"/>
      <c r="E48" s="460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6" t="s">
        <v>2808</v>
      </c>
      <c r="B53" s="441" t="s">
        <v>2526</v>
      </c>
      <c r="C53" s="441"/>
      <c r="D53" s="442"/>
      <c r="E53" s="416" t="s">
        <v>2803</v>
      </c>
      <c r="F53" s="214" t="s">
        <v>2804</v>
      </c>
      <c r="G53" s="416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7"/>
      <c r="B54" s="443"/>
      <c r="C54" s="443"/>
      <c r="D54" s="444"/>
      <c r="E54" s="436"/>
      <c r="F54" s="216" t="s">
        <v>2806</v>
      </c>
      <c r="G54" s="41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5">
        <v>2</v>
      </c>
      <c r="C55" s="505"/>
      <c r="D55" s="425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6" t="s">
        <v>915</v>
      </c>
      <c r="C56" s="506"/>
      <c r="D56" s="507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8" t="s">
        <v>916</v>
      </c>
      <c r="C57" s="508"/>
      <c r="D57" s="509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9" t="s">
        <v>2526</v>
      </c>
      <c r="B60" s="500"/>
      <c r="C60" s="500"/>
      <c r="D60" s="50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2">
        <v>1</v>
      </c>
      <c r="B61" s="503"/>
      <c r="C61" s="503"/>
      <c r="D61" s="50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2" t="s">
        <v>918</v>
      </c>
      <c r="B62" s="403"/>
      <c r="C62" s="403"/>
      <c r="D62" s="404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2" t="s">
        <v>921</v>
      </c>
      <c r="B63" s="403"/>
      <c r="C63" s="403"/>
      <c r="D63" s="404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2" t="s">
        <v>922</v>
      </c>
      <c r="B64" s="403"/>
      <c r="C64" s="403"/>
      <c r="D64" s="404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4" t="s">
        <v>923</v>
      </c>
      <c r="B65" s="495"/>
      <c r="C65" s="495"/>
      <c r="D65" s="496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3" t="s">
        <v>2526</v>
      </c>
      <c r="B69" s="414"/>
      <c r="C69" s="414"/>
      <c r="D69" s="415"/>
      <c r="E69" s="411" t="s">
        <v>925</v>
      </c>
      <c r="F69" s="412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8">
        <v>1</v>
      </c>
      <c r="B70" s="409"/>
      <c r="C70" s="409"/>
      <c r="D70" s="410"/>
      <c r="E70" s="408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4" t="s">
        <v>926</v>
      </c>
      <c r="B71" s="475"/>
      <c r="C71" s="475"/>
      <c r="D71" s="476"/>
      <c r="E71" s="492">
        <f>'42-samorz.inst.kult.'!E71:F71+'62-samodz.publ.ZOZ samorz.'!E71:F71+'82-samorz.osoba prawna'!E71:F71</f>
        <v>0</v>
      </c>
      <c r="F71" s="49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5" t="s">
        <v>927</v>
      </c>
      <c r="B72" s="406"/>
      <c r="C72" s="406"/>
      <c r="D72" s="407"/>
      <c r="E72" s="445">
        <f>'42-samorz.inst.kult.'!E72:F72+'62-samodz.publ.ZOZ samorz.'!E72:F72+'82-samorz.osoba prawna'!E72:F72</f>
        <v>0</v>
      </c>
      <c r="F72" s="446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7" t="s">
        <v>2526</v>
      </c>
      <c r="B76" s="438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9">
        <v>1</v>
      </c>
      <c r="B77" s="440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7" t="s">
        <v>2813</v>
      </c>
      <c r="B78" s="398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70" t="s">
        <v>2534</v>
      </c>
      <c r="C82" s="47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72"/>
      <c r="C83" s="47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01" t="s">
        <v>2949</v>
      </c>
      <c r="B88" s="401"/>
      <c r="D88" s="218">
        <v>224842315</v>
      </c>
      <c r="F88" s="207">
        <f ca="1">TODAY()</f>
        <v>43573</v>
      </c>
      <c r="H88" s="401" t="s">
        <v>2950</v>
      </c>
      <c r="I88" s="401"/>
      <c r="J88" s="401"/>
      <c r="K88" s="401"/>
    </row>
    <row r="89" spans="1:11" ht="4.5" customHeight="1">
      <c r="A89" s="400" t="s">
        <v>2513</v>
      </c>
      <c r="B89" s="400"/>
      <c r="D89" s="114" t="s">
        <v>2511</v>
      </c>
      <c r="F89" s="114" t="s">
        <v>2511</v>
      </c>
      <c r="H89" s="400"/>
      <c r="I89" s="400"/>
      <c r="J89" s="400"/>
      <c r="K89" s="400"/>
    </row>
    <row r="90" spans="1:11" ht="14.25" customHeight="1">
      <c r="A90" s="399" t="s">
        <v>2800</v>
      </c>
      <c r="B90" s="399"/>
      <c r="D90" s="206" t="s">
        <v>2547</v>
      </c>
      <c r="F90" s="114" t="s">
        <v>2548</v>
      </c>
      <c r="H90" s="400" t="s">
        <v>2801</v>
      </c>
      <c r="I90" s="400"/>
      <c r="J90" s="400"/>
      <c r="K90" s="400"/>
    </row>
    <row r="91" spans="1:11" ht="14.25" customHeight="1">
      <c r="A91" s="381">
        <f>+IF(ISBLANK(A88),"Brak nazwiska Skarbnika","")</f>
      </c>
      <c r="B91" s="381"/>
      <c r="D91" s="230">
        <f>+IF(ISBLANK(D88),"Brak telefonu","")</f>
      </c>
      <c r="H91" s="381">
        <f>+IF(ISBLANK(H88),"Brak nazwiska","")</f>
      </c>
      <c r="I91" s="381"/>
      <c r="J91" s="381"/>
      <c r="K91" s="381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86" t="s">
        <v>2824</v>
      </c>
      <c r="D2" s="487"/>
      <c r="E2" s="487"/>
      <c r="F2" s="487"/>
      <c r="G2" s="487"/>
      <c r="H2" s="487"/>
      <c r="I2" s="487"/>
      <c r="J2" s="487"/>
      <c r="K2" s="487"/>
      <c r="L2" s="487"/>
      <c r="M2" s="488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22" t="str">
        <f>+IF(ISBLANK(JEDNOSTKA),"",JEDNOSTKA)</f>
        <v>Gmina Konstancin-Jeziorna</v>
      </c>
      <c r="B3" s="523"/>
      <c r="C3" s="489"/>
      <c r="D3" s="490"/>
      <c r="E3" s="490"/>
      <c r="F3" s="490"/>
      <c r="G3" s="490"/>
      <c r="H3" s="490"/>
      <c r="I3" s="490"/>
      <c r="J3" s="490"/>
      <c r="K3" s="490"/>
      <c r="L3" s="490"/>
      <c r="M3" s="491"/>
      <c r="N3" s="176" t="s">
        <v>2567</v>
      </c>
      <c r="O3" s="167"/>
      <c r="P3" s="167"/>
      <c r="Q3" s="167"/>
      <c r="R3" s="107"/>
    </row>
    <row r="4" spans="1:20" s="13" customFormat="1" ht="15" customHeight="1">
      <c r="A4" s="522"/>
      <c r="B4" s="523"/>
      <c r="C4" s="519" t="s">
        <v>2798</v>
      </c>
      <c r="D4" s="484"/>
      <c r="E4" s="484"/>
      <c r="F4" s="484"/>
      <c r="G4" s="484"/>
      <c r="H4" s="484"/>
      <c r="I4" s="484"/>
      <c r="J4" s="484"/>
      <c r="K4" s="484"/>
      <c r="L4" s="484"/>
      <c r="M4" s="485"/>
      <c r="N4" s="453" t="str">
        <f>+IF(ISBLANK(Adresat),"",Adresat)</f>
        <v>Regionalna Izba Obrachunkowa 
w Warszawie</v>
      </c>
      <c r="O4" s="514"/>
      <c r="P4" s="514"/>
      <c r="Q4" s="514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81"/>
      <c r="D5" s="532"/>
      <c r="E5" s="532"/>
      <c r="F5" s="532"/>
      <c r="G5" s="532"/>
      <c r="H5" s="532"/>
      <c r="I5" s="532"/>
      <c r="J5" s="532"/>
      <c r="K5" s="532"/>
      <c r="L5" s="532"/>
      <c r="M5" s="533"/>
      <c r="N5" s="453"/>
      <c r="O5" s="514"/>
      <c r="P5" s="514"/>
      <c r="Q5" s="514"/>
      <c r="R5" s="107"/>
      <c r="T5" s="13" t="b">
        <f>+IF(T1=1,FALSE,IF(T1=2,TRUE,FALSE))</f>
        <v>0</v>
      </c>
    </row>
    <row r="6" spans="1:18" s="13" customFormat="1" ht="39" customHeight="1" thickBot="1">
      <c r="A6" s="524" t="str">
        <f>+IF(ISBLANK('99-zbiorczo'!A6:B6),"",+'99-zbiorczo'!A6:B6)</f>
        <v>05-520 Konstancin-Jeziorna, ul. Piaseczyńska 77</v>
      </c>
      <c r="B6" s="525"/>
      <c r="C6" s="433" t="s">
        <v>2199</v>
      </c>
      <c r="D6" s="399"/>
      <c r="E6" s="399"/>
      <c r="F6" s="399"/>
      <c r="G6" s="399"/>
      <c r="H6" s="399"/>
      <c r="I6" s="399"/>
      <c r="J6" s="399"/>
      <c r="K6" s="399"/>
      <c r="L6" s="399"/>
      <c r="M6" s="435"/>
      <c r="N6" s="453"/>
      <c r="O6" s="514"/>
      <c r="P6" s="514"/>
      <c r="Q6" s="514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53"/>
      <c r="O7" s="514"/>
      <c r="P7" s="514"/>
      <c r="Q7" s="514"/>
      <c r="R7" s="107"/>
    </row>
    <row r="8" spans="1:18" s="13" customFormat="1" ht="16.5" customHeight="1" thickBot="1">
      <c r="A8" s="526" t="str">
        <f>+IF(ISBLANK(REGON),"",+REGON)</f>
        <v>013271045</v>
      </c>
      <c r="B8" s="527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1</v>
      </c>
      <c r="I8" s="223" t="s">
        <v>2532</v>
      </c>
      <c r="J8" s="224" t="s">
        <v>2515</v>
      </c>
      <c r="K8" s="225">
        <f>+IF(ISBLANK(ROK),"",+ROK)</f>
        <v>2019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30" t="str">
        <f>+IF(ISBLANK(NZW_WOJ),"",NZW_WOJ)</f>
        <v>mazowieckie</v>
      </c>
      <c r="D9" s="530"/>
      <c r="E9" s="531"/>
      <c r="F9" s="447" t="s">
        <v>2520</v>
      </c>
      <c r="G9" s="448"/>
      <c r="H9" s="448"/>
      <c r="I9" s="448"/>
      <c r="J9" s="448"/>
      <c r="K9" s="448"/>
      <c r="L9" s="448"/>
      <c r="M9" s="449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28" t="str">
        <f>+IF(ISBLANK(NZW_POW),"",NZW_POW)</f>
        <v>piaseczyński</v>
      </c>
      <c r="D10" s="528"/>
      <c r="E10" s="529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20" t="str">
        <f>+IF(ISBLANK(NZW_GMINY),"",NZW_GMINY)</f>
        <v>Konstancin-Jeziorna</v>
      </c>
      <c r="D11" s="520"/>
      <c r="E11" s="521"/>
      <c r="F11" s="191">
        <f>+IF(ISBLANK(WKOD),"",WKOD)</f>
        <v>14</v>
      </c>
      <c r="G11" s="192">
        <f>+IF(ISBLANK(PK),"",PK)</f>
        <v>18</v>
      </c>
      <c r="H11" s="192">
        <f>+IF(ISBLANK(GK),"",GK)</f>
        <v>2</v>
      </c>
      <c r="I11" s="193">
        <f>+IF(ISBLANK(GT),"",GT)</f>
        <v>3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18" t="s">
        <v>2526</v>
      </c>
      <c r="B15" s="419"/>
      <c r="C15" s="123"/>
      <c r="D15" s="382" t="s">
        <v>2551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  <c r="P15" s="382" t="s">
        <v>2510</v>
      </c>
      <c r="Q15" s="383"/>
      <c r="R15" s="384"/>
    </row>
    <row r="16" spans="1:18" s="13" customFormat="1" ht="14.25" customHeight="1">
      <c r="A16" s="420"/>
      <c r="B16" s="421"/>
      <c r="C16" s="124" t="s">
        <v>2552</v>
      </c>
      <c r="D16" s="385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7"/>
      <c r="P16" s="385"/>
      <c r="Q16" s="386"/>
      <c r="R16" s="387"/>
    </row>
    <row r="17" spans="1:18" s="13" customFormat="1" ht="12.75">
      <c r="A17" s="420"/>
      <c r="B17" s="42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20"/>
      <c r="B18" s="42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20"/>
      <c r="B19" s="42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20"/>
      <c r="B20" s="42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20"/>
      <c r="B21" s="42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22"/>
      <c r="B22" s="42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17">
        <v>1</v>
      </c>
      <c r="B23" s="518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15" t="s">
        <v>2533</v>
      </c>
      <c r="B24" s="516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8" t="s">
        <v>2526</v>
      </c>
      <c r="B39" s="389"/>
      <c r="C39" s="389"/>
      <c r="D39" s="389"/>
      <c r="E39" s="390"/>
      <c r="F39" s="19"/>
      <c r="G39" s="465" t="s">
        <v>2593</v>
      </c>
      <c r="H39" s="466"/>
      <c r="I39" s="466"/>
      <c r="J39" s="466"/>
      <c r="K39" s="466"/>
      <c r="L39" s="467"/>
      <c r="M39" s="3"/>
    </row>
    <row r="40" spans="1:13" s="166" customFormat="1" ht="12.75">
      <c r="A40" s="391"/>
      <c r="B40" s="392"/>
      <c r="C40" s="392"/>
      <c r="D40" s="392"/>
      <c r="E40" s="39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1"/>
      <c r="B41" s="392"/>
      <c r="C41" s="392"/>
      <c r="D41" s="392"/>
      <c r="E41" s="39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1"/>
      <c r="B42" s="392"/>
      <c r="C42" s="392"/>
      <c r="D42" s="392"/>
      <c r="E42" s="39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1"/>
      <c r="B43" s="392"/>
      <c r="C43" s="392"/>
      <c r="D43" s="392"/>
      <c r="E43" s="39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4"/>
      <c r="B44" s="395"/>
      <c r="C44" s="395"/>
      <c r="D44" s="395"/>
      <c r="E44" s="39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1">
        <v>1</v>
      </c>
      <c r="B45" s="462"/>
      <c r="C45" s="462"/>
      <c r="D45" s="462"/>
      <c r="E45" s="46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4" t="s">
        <v>912</v>
      </c>
      <c r="B46" s="456"/>
      <c r="C46" s="456"/>
      <c r="D46" s="456"/>
      <c r="E46" s="45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5" t="s">
        <v>2586</v>
      </c>
      <c r="B47" s="456"/>
      <c r="C47" s="456"/>
      <c r="D47" s="456"/>
      <c r="E47" s="45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8" t="s">
        <v>2587</v>
      </c>
      <c r="B48" s="459"/>
      <c r="C48" s="459"/>
      <c r="D48" s="459"/>
      <c r="E48" s="46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6" t="s">
        <v>2808</v>
      </c>
      <c r="B53" s="441" t="s">
        <v>2526</v>
      </c>
      <c r="C53" s="441"/>
      <c r="D53" s="442"/>
      <c r="E53" s="416" t="s">
        <v>2803</v>
      </c>
      <c r="F53" s="214" t="s">
        <v>2804</v>
      </c>
      <c r="G53" s="416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7"/>
      <c r="B54" s="443"/>
      <c r="C54" s="443"/>
      <c r="D54" s="444"/>
      <c r="E54" s="436"/>
      <c r="F54" s="216" t="s">
        <v>2806</v>
      </c>
      <c r="G54" s="41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5">
        <v>2</v>
      </c>
      <c r="C55" s="505"/>
      <c r="D55" s="425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6" t="s">
        <v>915</v>
      </c>
      <c r="C56" s="506"/>
      <c r="D56" s="507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8" t="s">
        <v>916</v>
      </c>
      <c r="C57" s="508"/>
      <c r="D57" s="509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9" t="s">
        <v>2526</v>
      </c>
      <c r="B60" s="500"/>
      <c r="C60" s="500"/>
      <c r="D60" s="50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2">
        <v>1</v>
      </c>
      <c r="B61" s="503"/>
      <c r="C61" s="503"/>
      <c r="D61" s="50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2" t="s">
        <v>918</v>
      </c>
      <c r="B62" s="403"/>
      <c r="C62" s="403"/>
      <c r="D62" s="404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2" t="s">
        <v>921</v>
      </c>
      <c r="B63" s="403"/>
      <c r="C63" s="403"/>
      <c r="D63" s="404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2" t="s">
        <v>922</v>
      </c>
      <c r="B64" s="403"/>
      <c r="C64" s="403"/>
      <c r="D64" s="404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4" t="s">
        <v>923</v>
      </c>
      <c r="B65" s="495"/>
      <c r="C65" s="495"/>
      <c r="D65" s="496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3" t="s">
        <v>2526</v>
      </c>
      <c r="B69" s="414"/>
      <c r="C69" s="414"/>
      <c r="D69" s="415"/>
      <c r="E69" s="411" t="s">
        <v>925</v>
      </c>
      <c r="F69" s="412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8">
        <v>1</v>
      </c>
      <c r="B70" s="409"/>
      <c r="C70" s="409"/>
      <c r="D70" s="410"/>
      <c r="E70" s="408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4" t="s">
        <v>926</v>
      </c>
      <c r="B71" s="475"/>
      <c r="C71" s="475"/>
      <c r="D71" s="476"/>
      <c r="E71" s="512"/>
      <c r="F71" s="51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5" t="s">
        <v>927</v>
      </c>
      <c r="B72" s="406"/>
      <c r="C72" s="406"/>
      <c r="D72" s="407"/>
      <c r="E72" s="510"/>
      <c r="F72" s="51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7" t="s">
        <v>2526</v>
      </c>
      <c r="B76" s="438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9">
        <v>1</v>
      </c>
      <c r="B77" s="440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7" t="s">
        <v>2813</v>
      </c>
      <c r="B78" s="39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399" t="str">
        <f>+IF(ISBLANK('99-zbiorczo'!A88:B88),"",+'99-zbiorczo'!A88:B88)</f>
        <v>Dariusz Lipiec</v>
      </c>
      <c r="B88" s="399"/>
      <c r="D88" s="206">
        <f>+IF(ISBLANK('99-zbiorczo'!D88),"",+'99-zbiorczo'!D88)</f>
        <v>224842315</v>
      </c>
      <c r="F88" s="208">
        <f>+IF(ISBLANK('99-zbiorczo'!F88),"",+'99-zbiorczo'!F88)</f>
        <v>43573</v>
      </c>
      <c r="H88" s="399" t="str">
        <f>+IF(ISBLANK('99-zbiorczo'!H88:K88),"",+'99-zbiorczo'!H88:K88)</f>
        <v>Kazimierz Jańczuk</v>
      </c>
      <c r="I88" s="399"/>
      <c r="J88" s="399"/>
      <c r="K88" s="399"/>
    </row>
    <row r="89" spans="1:11" ht="4.5" customHeight="1">
      <c r="A89" s="534" t="s">
        <v>2513</v>
      </c>
      <c r="B89" s="534"/>
      <c r="D89" s="292" t="s">
        <v>2511</v>
      </c>
      <c r="F89" s="292" t="s">
        <v>2511</v>
      </c>
      <c r="H89" s="534" t="s">
        <v>2512</v>
      </c>
      <c r="I89" s="534"/>
      <c r="J89" s="534"/>
      <c r="K89" s="534"/>
    </row>
    <row r="90" spans="1:11" ht="14.25" customHeight="1">
      <c r="A90" s="534" t="s">
        <v>2800</v>
      </c>
      <c r="B90" s="534"/>
      <c r="D90" s="292" t="s">
        <v>2547</v>
      </c>
      <c r="F90" s="292" t="s">
        <v>2548</v>
      </c>
      <c r="H90" s="534" t="s">
        <v>2801</v>
      </c>
      <c r="I90" s="534"/>
      <c r="J90" s="534"/>
      <c r="K90" s="534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  <mergeCell ref="C2:M3"/>
    <mergeCell ref="A3:B4"/>
    <mergeCell ref="A6:B6"/>
    <mergeCell ref="A8:B8"/>
    <mergeCell ref="C10:E10"/>
    <mergeCell ref="C9:E9"/>
    <mergeCell ref="C5:M5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A61:D61"/>
    <mergeCell ref="A53:A54"/>
    <mergeCell ref="A62:D62"/>
    <mergeCell ref="A63:D63"/>
    <mergeCell ref="B55:D55"/>
    <mergeCell ref="B56:D56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zoomScale="80" zoomScaleNormal="80" zoomScaleSheetLayoutView="75" zoomScalePageLayoutView="0" workbookViewId="0" topLeftCell="A1">
      <pane xSplit="2" ySplit="5" topLeftCell="C7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G19" sqref="G19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86" t="s">
        <v>2824</v>
      </c>
      <c r="D2" s="487"/>
      <c r="E2" s="487"/>
      <c r="F2" s="487"/>
      <c r="G2" s="487"/>
      <c r="H2" s="487"/>
      <c r="I2" s="487"/>
      <c r="J2" s="487"/>
      <c r="K2" s="487"/>
      <c r="L2" s="487"/>
      <c r="M2" s="488"/>
      <c r="N2" s="102"/>
      <c r="O2" s="103"/>
      <c r="P2" s="103"/>
      <c r="Q2" s="103"/>
      <c r="R2" s="104"/>
      <c r="T2" s="290">
        <v>2</v>
      </c>
    </row>
    <row r="3" spans="1:18" ht="37.5" customHeight="1">
      <c r="A3" s="522" t="str">
        <f>+IF(ISBLANK(JEDNOSTKA),"",JEDNOSTKA)</f>
        <v>Gmina Konstancin-Jeziorna</v>
      </c>
      <c r="B3" s="523"/>
      <c r="C3" s="489"/>
      <c r="D3" s="490"/>
      <c r="E3" s="490"/>
      <c r="F3" s="490"/>
      <c r="G3" s="490"/>
      <c r="H3" s="490"/>
      <c r="I3" s="490"/>
      <c r="J3" s="490"/>
      <c r="K3" s="490"/>
      <c r="L3" s="490"/>
      <c r="M3" s="491"/>
      <c r="N3" s="176" t="s">
        <v>2567</v>
      </c>
      <c r="O3" s="167"/>
      <c r="P3" s="167"/>
      <c r="Q3" s="167"/>
      <c r="R3" s="107"/>
    </row>
    <row r="4" spans="1:20" ht="15" customHeight="1">
      <c r="A4" s="522"/>
      <c r="B4" s="523"/>
      <c r="C4" s="538" t="s">
        <v>2815</v>
      </c>
      <c r="D4" s="539"/>
      <c r="E4" s="539"/>
      <c r="F4" s="539"/>
      <c r="G4" s="539"/>
      <c r="H4" s="539"/>
      <c r="I4" s="539"/>
      <c r="J4" s="539"/>
      <c r="K4" s="539"/>
      <c r="L4" s="539"/>
      <c r="M4" s="540"/>
      <c r="N4" s="453" t="str">
        <f>+IF(ISBLANK(Adresat),"",Adresat)</f>
        <v>Regionalna Izba Obrachunkowa 
w Warszawie</v>
      </c>
      <c r="O4" s="514"/>
      <c r="P4" s="514"/>
      <c r="Q4" s="514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81"/>
      <c r="D5" s="532"/>
      <c r="E5" s="532"/>
      <c r="F5" s="532"/>
      <c r="G5" s="532"/>
      <c r="H5" s="532"/>
      <c r="I5" s="532"/>
      <c r="J5" s="532"/>
      <c r="K5" s="532"/>
      <c r="L5" s="532"/>
      <c r="M5" s="533"/>
      <c r="N5" s="453"/>
      <c r="O5" s="514"/>
      <c r="P5" s="514"/>
      <c r="Q5" s="514"/>
      <c r="R5" s="107"/>
      <c r="T5" s="13" t="b">
        <f>+IF(T1=1,FALSE,IF(T1=2,TRUE,FALSE))</f>
        <v>0</v>
      </c>
    </row>
    <row r="6" spans="1:18" ht="39" customHeight="1" thickBot="1">
      <c r="A6" s="524" t="str">
        <f>+IF(ISBLANK('99-zbiorczo'!A6:B6),"",+'99-zbiorczo'!A6:B6)</f>
        <v>05-520 Konstancin-Jeziorna, ul. Piaseczyńska 77</v>
      </c>
      <c r="B6" s="525"/>
      <c r="C6" s="535" t="s">
        <v>2199</v>
      </c>
      <c r="D6" s="536"/>
      <c r="E6" s="536"/>
      <c r="F6" s="536"/>
      <c r="G6" s="536"/>
      <c r="H6" s="536"/>
      <c r="I6" s="536"/>
      <c r="J6" s="536"/>
      <c r="K6" s="536"/>
      <c r="L6" s="536"/>
      <c r="M6" s="537"/>
      <c r="N6" s="453"/>
      <c r="O6" s="514"/>
      <c r="P6" s="514"/>
      <c r="Q6" s="514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53"/>
      <c r="O7" s="514"/>
      <c r="P7" s="514"/>
      <c r="Q7" s="514"/>
      <c r="R7" s="107"/>
    </row>
    <row r="8" spans="1:18" ht="16.5" customHeight="1" thickBot="1">
      <c r="A8" s="526" t="str">
        <f>+IF(ISBLANK(REGON),"",+REGON)</f>
        <v>013271045</v>
      </c>
      <c r="B8" s="527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1</v>
      </c>
      <c r="I8" s="224" t="s">
        <v>2532</v>
      </c>
      <c r="J8" s="224" t="s">
        <v>2515</v>
      </c>
      <c r="K8" s="225">
        <f>+IF(ISBLANK(ROK),"",+ROK)</f>
        <v>2019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30" t="str">
        <f>+IF(ISBLANK(NZW_WOJ),"",NZW_WOJ)</f>
        <v>mazowieckie</v>
      </c>
      <c r="D9" s="530"/>
      <c r="E9" s="531"/>
      <c r="F9" s="447" t="s">
        <v>2520</v>
      </c>
      <c r="G9" s="448"/>
      <c r="H9" s="448"/>
      <c r="I9" s="448"/>
      <c r="J9" s="448"/>
      <c r="K9" s="448"/>
      <c r="L9" s="448"/>
      <c r="M9" s="449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28" t="str">
        <f>+IF(ISBLANK(NZW_POW),"",NZW_POW)</f>
        <v>piaseczyński</v>
      </c>
      <c r="D10" s="528"/>
      <c r="E10" s="529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20" t="str">
        <f>+IF(ISBLANK(NZW_GMINY),"",NZW_GMINY)</f>
        <v>Konstancin-Jeziorna</v>
      </c>
      <c r="D11" s="520"/>
      <c r="E11" s="521"/>
      <c r="F11" s="191">
        <f>+IF(ISBLANK(WKOD),"",WKOD)</f>
        <v>14</v>
      </c>
      <c r="G11" s="192">
        <f>+IF(ISBLANK(PK),"",PK)</f>
        <v>18</v>
      </c>
      <c r="H11" s="192">
        <f>+IF(ISBLANK(GK),"",GK)</f>
        <v>2</v>
      </c>
      <c r="I11" s="193">
        <f>+IF(ISBLANK(GT),"",GT)</f>
        <v>3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18" t="s">
        <v>2526</v>
      </c>
      <c r="B15" s="419"/>
      <c r="C15" s="123"/>
      <c r="D15" s="382" t="s">
        <v>2551</v>
      </c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  <c r="P15" s="382" t="s">
        <v>2510</v>
      </c>
      <c r="Q15" s="383"/>
      <c r="R15" s="384"/>
    </row>
    <row r="16" spans="1:18" ht="14.25" customHeight="1">
      <c r="A16" s="420"/>
      <c r="B16" s="421"/>
      <c r="C16" s="124" t="s">
        <v>2552</v>
      </c>
      <c r="D16" s="385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7"/>
      <c r="P16" s="385"/>
      <c r="Q16" s="386"/>
      <c r="R16" s="387"/>
    </row>
    <row r="17" spans="1:18" ht="12.75">
      <c r="A17" s="420"/>
      <c r="B17" s="42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0"/>
      <c r="B18" s="42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0"/>
      <c r="B19" s="42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20"/>
      <c r="B20" s="42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0"/>
      <c r="B21" s="42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22"/>
      <c r="B22" s="42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17">
        <v>1</v>
      </c>
      <c r="B23" s="518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15" t="s">
        <v>2533</v>
      </c>
      <c r="B24" s="516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8" t="s">
        <v>2526</v>
      </c>
      <c r="B39" s="389"/>
      <c r="C39" s="389"/>
      <c r="D39" s="389"/>
      <c r="E39" s="390"/>
      <c r="F39" s="19"/>
      <c r="G39" s="465" t="s">
        <v>2593</v>
      </c>
      <c r="H39" s="466"/>
      <c r="I39" s="466"/>
      <c r="J39" s="466"/>
      <c r="K39" s="466"/>
      <c r="L39" s="467"/>
      <c r="M39" s="3"/>
    </row>
    <row r="40" spans="1:13" s="166" customFormat="1" ht="12.75">
      <c r="A40" s="391"/>
      <c r="B40" s="392"/>
      <c r="C40" s="392"/>
      <c r="D40" s="392"/>
      <c r="E40" s="39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1"/>
      <c r="B41" s="392"/>
      <c r="C41" s="392"/>
      <c r="D41" s="392"/>
      <c r="E41" s="39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1"/>
      <c r="B42" s="392"/>
      <c r="C42" s="392"/>
      <c r="D42" s="392"/>
      <c r="E42" s="39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1"/>
      <c r="B43" s="392"/>
      <c r="C43" s="392"/>
      <c r="D43" s="392"/>
      <c r="E43" s="39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4"/>
      <c r="B44" s="395"/>
      <c r="C44" s="395"/>
      <c r="D44" s="395"/>
      <c r="E44" s="39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1">
        <v>1</v>
      </c>
      <c r="B45" s="462"/>
      <c r="C45" s="462"/>
      <c r="D45" s="462"/>
      <c r="E45" s="46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4" t="s">
        <v>912</v>
      </c>
      <c r="B46" s="456"/>
      <c r="C46" s="456"/>
      <c r="D46" s="456"/>
      <c r="E46" s="45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5" t="s">
        <v>2586</v>
      </c>
      <c r="B47" s="456"/>
      <c r="C47" s="456"/>
      <c r="D47" s="456"/>
      <c r="E47" s="45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8" t="s">
        <v>2587</v>
      </c>
      <c r="B48" s="459"/>
      <c r="C48" s="459"/>
      <c r="D48" s="459"/>
      <c r="E48" s="46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6" t="s">
        <v>2808</v>
      </c>
      <c r="B53" s="441" t="s">
        <v>2526</v>
      </c>
      <c r="C53" s="441"/>
      <c r="D53" s="442"/>
      <c r="E53" s="416" t="s">
        <v>2803</v>
      </c>
      <c r="F53" s="214" t="s">
        <v>2804</v>
      </c>
      <c r="G53" s="416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7"/>
      <c r="B54" s="443"/>
      <c r="C54" s="443"/>
      <c r="D54" s="444"/>
      <c r="E54" s="436"/>
      <c r="F54" s="216" t="s">
        <v>2806</v>
      </c>
      <c r="G54" s="41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5">
        <v>2</v>
      </c>
      <c r="C55" s="505"/>
      <c r="D55" s="425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6" t="s">
        <v>915</v>
      </c>
      <c r="C56" s="506"/>
      <c r="D56" s="507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8" t="s">
        <v>916</v>
      </c>
      <c r="C57" s="508"/>
      <c r="D57" s="509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9" t="s">
        <v>2526</v>
      </c>
      <c r="B60" s="500"/>
      <c r="C60" s="500"/>
      <c r="D60" s="50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2">
        <v>1</v>
      </c>
      <c r="B61" s="503"/>
      <c r="C61" s="503"/>
      <c r="D61" s="50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2" t="s">
        <v>918</v>
      </c>
      <c r="B62" s="403"/>
      <c r="C62" s="403"/>
      <c r="D62" s="404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2" t="s">
        <v>921</v>
      </c>
      <c r="B63" s="403"/>
      <c r="C63" s="403"/>
      <c r="D63" s="404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2" t="s">
        <v>922</v>
      </c>
      <c r="B64" s="403"/>
      <c r="C64" s="403"/>
      <c r="D64" s="404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4" t="s">
        <v>923</v>
      </c>
      <c r="B65" s="495"/>
      <c r="C65" s="495"/>
      <c r="D65" s="496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3" t="s">
        <v>2526</v>
      </c>
      <c r="B69" s="414"/>
      <c r="C69" s="414"/>
      <c r="D69" s="415"/>
      <c r="E69" s="411" t="s">
        <v>925</v>
      </c>
      <c r="F69" s="412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8">
        <v>1</v>
      </c>
      <c r="B70" s="409"/>
      <c r="C70" s="409"/>
      <c r="D70" s="410"/>
      <c r="E70" s="408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4" t="s">
        <v>926</v>
      </c>
      <c r="B71" s="475"/>
      <c r="C71" s="475"/>
      <c r="D71" s="476"/>
      <c r="E71" s="512"/>
      <c r="F71" s="51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5" t="s">
        <v>927</v>
      </c>
      <c r="B72" s="406"/>
      <c r="C72" s="406"/>
      <c r="D72" s="407"/>
      <c r="E72" s="510"/>
      <c r="F72" s="51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7" t="s">
        <v>2526</v>
      </c>
      <c r="B76" s="438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9">
        <v>1</v>
      </c>
      <c r="B77" s="440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7" t="s">
        <v>2813</v>
      </c>
      <c r="B78" s="39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399" t="str">
        <f>+IF(ISBLANK('99-zbiorczo'!A88:B88),"",+'99-zbiorczo'!A88:B88)</f>
        <v>Dariusz Lipiec</v>
      </c>
      <c r="B88" s="399"/>
      <c r="D88" s="206">
        <f>+IF(ISBLANK('99-zbiorczo'!D88),"",+'99-zbiorczo'!D88)</f>
        <v>224842315</v>
      </c>
      <c r="F88" s="208">
        <f>+IF(ISBLANK('99-zbiorczo'!F88),"",+'99-zbiorczo'!F88)</f>
        <v>43573</v>
      </c>
      <c r="H88" s="399" t="str">
        <f>+IF(ISBLANK('99-zbiorczo'!H88:K88),"",+'99-zbiorczo'!H88:K88)</f>
        <v>Kazimierz Jańczuk</v>
      </c>
      <c r="I88" s="399"/>
      <c r="J88" s="399"/>
      <c r="K88" s="399"/>
    </row>
    <row r="89" spans="1:11" ht="4.5" customHeight="1">
      <c r="A89" s="400" t="s">
        <v>2513</v>
      </c>
      <c r="B89" s="400"/>
      <c r="D89" s="114" t="s">
        <v>2511</v>
      </c>
      <c r="F89" s="114" t="s">
        <v>2511</v>
      </c>
      <c r="H89" s="400" t="s">
        <v>2512</v>
      </c>
      <c r="I89" s="400"/>
      <c r="J89" s="400"/>
      <c r="K89" s="400"/>
    </row>
    <row r="90" spans="1:11" ht="14.25" customHeight="1">
      <c r="A90" s="400" t="s">
        <v>2800</v>
      </c>
      <c r="B90" s="400"/>
      <c r="D90" s="114" t="s">
        <v>2547</v>
      </c>
      <c r="F90" s="114" t="s">
        <v>2548</v>
      </c>
      <c r="H90" s="400" t="s">
        <v>2801</v>
      </c>
      <c r="I90" s="400"/>
      <c r="J90" s="400"/>
      <c r="K90" s="400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C2:M3"/>
    <mergeCell ref="A3:B4"/>
    <mergeCell ref="A6:B6"/>
    <mergeCell ref="A8:B8"/>
    <mergeCell ref="C10:E10"/>
    <mergeCell ref="C9:E9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78:B78"/>
    <mergeCell ref="A69:D69"/>
    <mergeCell ref="E69:F69"/>
    <mergeCell ref="A70:D70"/>
    <mergeCell ref="E70:F70"/>
    <mergeCell ref="A71:D71"/>
    <mergeCell ref="A72:D72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86" t="s">
        <v>2824</v>
      </c>
      <c r="D2" s="487"/>
      <c r="E2" s="487"/>
      <c r="F2" s="487"/>
      <c r="G2" s="487"/>
      <c r="H2" s="487"/>
      <c r="I2" s="487"/>
      <c r="J2" s="487"/>
      <c r="K2" s="487"/>
      <c r="L2" s="487"/>
      <c r="M2" s="488"/>
      <c r="N2" s="102"/>
      <c r="O2" s="103"/>
      <c r="P2" s="103"/>
      <c r="Q2" s="103"/>
      <c r="R2" s="104"/>
      <c r="T2" s="290">
        <v>1</v>
      </c>
    </row>
    <row r="3" spans="1:18" ht="37.5" customHeight="1">
      <c r="A3" s="522" t="str">
        <f>+IF(ISBLANK(JEDNOSTKA),"",JEDNOSTKA)</f>
        <v>Gmina Konstancin-Jeziorna</v>
      </c>
      <c r="B3" s="523"/>
      <c r="C3" s="489"/>
      <c r="D3" s="490"/>
      <c r="E3" s="490"/>
      <c r="F3" s="490"/>
      <c r="G3" s="490"/>
      <c r="H3" s="490"/>
      <c r="I3" s="490"/>
      <c r="J3" s="490"/>
      <c r="K3" s="490"/>
      <c r="L3" s="490"/>
      <c r="M3" s="491"/>
      <c r="N3" s="176" t="s">
        <v>2567</v>
      </c>
      <c r="O3" s="167"/>
      <c r="P3" s="167"/>
      <c r="Q3" s="167"/>
      <c r="R3" s="107"/>
    </row>
    <row r="4" spans="1:20" ht="15" customHeight="1">
      <c r="A4" s="522"/>
      <c r="B4" s="523"/>
      <c r="C4" s="548" t="s">
        <v>946</v>
      </c>
      <c r="D4" s="549"/>
      <c r="E4" s="549"/>
      <c r="F4" s="549"/>
      <c r="G4" s="549"/>
      <c r="H4" s="549"/>
      <c r="I4" s="549"/>
      <c r="J4" s="549"/>
      <c r="K4" s="549"/>
      <c r="L4" s="549"/>
      <c r="M4" s="550"/>
      <c r="N4" s="453" t="str">
        <f>+IF(ISBLANK(Adresat),"",Adresat)</f>
        <v>Regionalna Izba Obrachunkowa 
w Warszawie</v>
      </c>
      <c r="O4" s="514"/>
      <c r="P4" s="514"/>
      <c r="Q4" s="514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81"/>
      <c r="D5" s="532"/>
      <c r="E5" s="532"/>
      <c r="F5" s="532"/>
      <c r="G5" s="532"/>
      <c r="H5" s="532"/>
      <c r="I5" s="532"/>
      <c r="J5" s="532"/>
      <c r="K5" s="532"/>
      <c r="L5" s="532"/>
      <c r="M5" s="533"/>
      <c r="N5" s="453"/>
      <c r="O5" s="514"/>
      <c r="P5" s="514"/>
      <c r="Q5" s="514"/>
      <c r="R5" s="107"/>
      <c r="T5" s="13" t="b">
        <f>+IF(T1=1,FALSE,IF(T1=2,TRUE,FALSE))</f>
        <v>0</v>
      </c>
    </row>
    <row r="6" spans="1:18" ht="39" customHeight="1" thickBot="1">
      <c r="A6" s="524" t="str">
        <f>+IF(ISBLANK('99-zbiorczo'!A6:B6),"",+'99-zbiorczo'!A6:B6)</f>
        <v>05-520 Konstancin-Jeziorna, ul. Piaseczyńska 77</v>
      </c>
      <c r="B6" s="525"/>
      <c r="C6" s="535" t="s">
        <v>2199</v>
      </c>
      <c r="D6" s="536"/>
      <c r="E6" s="536"/>
      <c r="F6" s="536"/>
      <c r="G6" s="536"/>
      <c r="H6" s="536"/>
      <c r="I6" s="536"/>
      <c r="J6" s="536"/>
      <c r="K6" s="536"/>
      <c r="L6" s="536"/>
      <c r="M6" s="537"/>
      <c r="N6" s="453"/>
      <c r="O6" s="514"/>
      <c r="P6" s="514"/>
      <c r="Q6" s="514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53"/>
      <c r="O7" s="514"/>
      <c r="P7" s="514"/>
      <c r="Q7" s="514"/>
      <c r="R7" s="107"/>
    </row>
    <row r="8" spans="1:18" ht="16.5" customHeight="1" thickBot="1">
      <c r="A8" s="526" t="str">
        <f>+IF(ISBLANK(REGON),"",+REGON)</f>
        <v>013271045</v>
      </c>
      <c r="B8" s="527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1</v>
      </c>
      <c r="I8" s="224" t="s">
        <v>2532</v>
      </c>
      <c r="J8" s="224" t="s">
        <v>2515</v>
      </c>
      <c r="K8" s="225">
        <f>+IF(ISBLANK(ROK),"",+ROK)</f>
        <v>2019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30" t="str">
        <f>+IF(ISBLANK(NZW_WOJ),"",NZW_WOJ)</f>
        <v>mazowieckie</v>
      </c>
      <c r="D9" s="530"/>
      <c r="E9" s="531"/>
      <c r="F9" s="447" t="s">
        <v>2520</v>
      </c>
      <c r="G9" s="448"/>
      <c r="H9" s="448"/>
      <c r="I9" s="448"/>
      <c r="J9" s="448"/>
      <c r="K9" s="448"/>
      <c r="L9" s="448"/>
      <c r="M9" s="449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28" t="str">
        <f>+IF(ISBLANK(NZW_POW),"",NZW_POW)</f>
        <v>piaseczyński</v>
      </c>
      <c r="D10" s="528"/>
      <c r="E10" s="529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20" t="str">
        <f>+IF(ISBLANK(NZW_GMINY),"",NZW_GMINY)</f>
        <v>Konstancin-Jeziorna</v>
      </c>
      <c r="D11" s="520"/>
      <c r="E11" s="521"/>
      <c r="F11" s="191">
        <f>+IF(ISBLANK(WKOD),"",WKOD)</f>
        <v>14</v>
      </c>
      <c r="G11" s="192">
        <f>+IF(ISBLANK(PK),"",PK)</f>
        <v>18</v>
      </c>
      <c r="H11" s="192">
        <f>+IF(ISBLANK(GK),"",GK)</f>
        <v>2</v>
      </c>
      <c r="I11" s="193">
        <f>+IF(ISBLANK(GT),"",GT)</f>
        <v>3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18" t="s">
        <v>2526</v>
      </c>
      <c r="B15" s="419"/>
      <c r="C15" s="123"/>
      <c r="D15" s="542" t="s">
        <v>2551</v>
      </c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4"/>
      <c r="P15" s="542" t="s">
        <v>2510</v>
      </c>
      <c r="Q15" s="543"/>
      <c r="R15" s="544"/>
    </row>
    <row r="16" spans="1:18" ht="12.75">
      <c r="A16" s="420"/>
      <c r="B16" s="421"/>
      <c r="C16" s="124" t="s">
        <v>2552</v>
      </c>
      <c r="D16" s="545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7"/>
      <c r="P16" s="545"/>
      <c r="Q16" s="546"/>
      <c r="R16" s="547"/>
    </row>
    <row r="17" spans="1:18" ht="12.75">
      <c r="A17" s="420"/>
      <c r="B17" s="42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20"/>
      <c r="B18" s="42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20"/>
      <c r="B19" s="42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20"/>
      <c r="B20" s="42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20"/>
      <c r="B21" s="42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22"/>
      <c r="B22" s="42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17">
        <v>1</v>
      </c>
      <c r="B23" s="518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15" t="s">
        <v>2533</v>
      </c>
      <c r="B24" s="541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388" t="s">
        <v>2526</v>
      </c>
      <c r="B39" s="389"/>
      <c r="C39" s="389"/>
      <c r="D39" s="389"/>
      <c r="E39" s="390"/>
      <c r="F39" s="19"/>
      <c r="G39" s="465" t="s">
        <v>2593</v>
      </c>
      <c r="H39" s="466"/>
      <c r="I39" s="466"/>
      <c r="J39" s="466"/>
      <c r="K39" s="466"/>
      <c r="L39" s="467"/>
      <c r="M39" s="3"/>
    </row>
    <row r="40" spans="1:13" s="166" customFormat="1" ht="12.75">
      <c r="A40" s="391"/>
      <c r="B40" s="392"/>
      <c r="C40" s="392"/>
      <c r="D40" s="392"/>
      <c r="E40" s="39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391"/>
      <c r="B41" s="392"/>
      <c r="C41" s="392"/>
      <c r="D41" s="392"/>
      <c r="E41" s="39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391"/>
      <c r="B42" s="392"/>
      <c r="C42" s="392"/>
      <c r="D42" s="392"/>
      <c r="E42" s="39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391"/>
      <c r="B43" s="392"/>
      <c r="C43" s="392"/>
      <c r="D43" s="392"/>
      <c r="E43" s="39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394"/>
      <c r="B44" s="395"/>
      <c r="C44" s="395"/>
      <c r="D44" s="395"/>
      <c r="E44" s="39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61">
        <v>1</v>
      </c>
      <c r="B45" s="462"/>
      <c r="C45" s="462"/>
      <c r="D45" s="462"/>
      <c r="E45" s="46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64" t="s">
        <v>912</v>
      </c>
      <c r="B46" s="456"/>
      <c r="C46" s="456"/>
      <c r="D46" s="456"/>
      <c r="E46" s="45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55" t="s">
        <v>2586</v>
      </c>
      <c r="B47" s="456"/>
      <c r="C47" s="456"/>
      <c r="D47" s="456"/>
      <c r="E47" s="45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58" t="s">
        <v>2587</v>
      </c>
      <c r="B48" s="459"/>
      <c r="C48" s="459"/>
      <c r="D48" s="459"/>
      <c r="E48" s="46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26" t="s">
        <v>2808</v>
      </c>
      <c r="B53" s="441" t="s">
        <v>2526</v>
      </c>
      <c r="C53" s="441"/>
      <c r="D53" s="442"/>
      <c r="E53" s="416" t="s">
        <v>2803</v>
      </c>
      <c r="F53" s="214" t="s">
        <v>2804</v>
      </c>
      <c r="G53" s="416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27"/>
      <c r="B54" s="443"/>
      <c r="C54" s="443"/>
      <c r="D54" s="444"/>
      <c r="E54" s="436"/>
      <c r="F54" s="216" t="s">
        <v>2806</v>
      </c>
      <c r="G54" s="41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505">
        <v>2</v>
      </c>
      <c r="C55" s="505"/>
      <c r="D55" s="425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506" t="s">
        <v>915</v>
      </c>
      <c r="C56" s="506"/>
      <c r="D56" s="507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508" t="s">
        <v>916</v>
      </c>
      <c r="C57" s="508"/>
      <c r="D57" s="509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499" t="s">
        <v>2526</v>
      </c>
      <c r="B60" s="500"/>
      <c r="C60" s="500"/>
      <c r="D60" s="501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502">
        <v>1</v>
      </c>
      <c r="B61" s="503"/>
      <c r="C61" s="503"/>
      <c r="D61" s="504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402" t="s">
        <v>918</v>
      </c>
      <c r="B62" s="403"/>
      <c r="C62" s="403"/>
      <c r="D62" s="404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402" t="s">
        <v>921</v>
      </c>
      <c r="B63" s="403"/>
      <c r="C63" s="403"/>
      <c r="D63" s="404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402" t="s">
        <v>922</v>
      </c>
      <c r="B64" s="403"/>
      <c r="C64" s="403"/>
      <c r="D64" s="404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494" t="s">
        <v>923</v>
      </c>
      <c r="B65" s="495"/>
      <c r="C65" s="495"/>
      <c r="D65" s="496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13" t="s">
        <v>2526</v>
      </c>
      <c r="B69" s="414"/>
      <c r="C69" s="414"/>
      <c r="D69" s="415"/>
      <c r="E69" s="411" t="s">
        <v>925</v>
      </c>
      <c r="F69" s="412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8">
        <v>1</v>
      </c>
      <c r="B70" s="409"/>
      <c r="C70" s="409"/>
      <c r="D70" s="410"/>
      <c r="E70" s="408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74" t="s">
        <v>926</v>
      </c>
      <c r="B71" s="475"/>
      <c r="C71" s="475"/>
      <c r="D71" s="476"/>
      <c r="E71" s="512"/>
      <c r="F71" s="513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05" t="s">
        <v>927</v>
      </c>
      <c r="B72" s="406"/>
      <c r="C72" s="406"/>
      <c r="D72" s="407"/>
      <c r="E72" s="510"/>
      <c r="F72" s="51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37" t="s">
        <v>2526</v>
      </c>
      <c r="B76" s="438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39">
        <v>1</v>
      </c>
      <c r="B77" s="440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397" t="s">
        <v>2813</v>
      </c>
      <c r="B78" s="39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399" t="str">
        <f>+IF(ISBLANK('99-zbiorczo'!A88:B88),"",+'99-zbiorczo'!A88:B88)</f>
        <v>Dariusz Lipiec</v>
      </c>
      <c r="B88" s="399"/>
      <c r="D88" s="206">
        <f>+IF(ISBLANK('99-zbiorczo'!D88),"",+'99-zbiorczo'!D88)</f>
        <v>224842315</v>
      </c>
      <c r="F88" s="208">
        <f>+IF(ISBLANK('99-zbiorczo'!F88),"",+'99-zbiorczo'!F88)</f>
        <v>43573</v>
      </c>
      <c r="H88" s="399" t="str">
        <f>+IF(ISBLANK('99-zbiorczo'!H88:K88),"",+'99-zbiorczo'!H88:K88)</f>
        <v>Kazimierz Jańczuk</v>
      </c>
      <c r="I88" s="399"/>
      <c r="J88" s="399"/>
      <c r="K88" s="399"/>
    </row>
    <row r="89" spans="1:11" ht="4.5" customHeight="1">
      <c r="A89" s="400" t="s">
        <v>2513</v>
      </c>
      <c r="B89" s="400"/>
      <c r="D89" s="114" t="s">
        <v>2511</v>
      </c>
      <c r="F89" s="114" t="s">
        <v>2511</v>
      </c>
      <c r="H89" s="400" t="s">
        <v>2512</v>
      </c>
      <c r="I89" s="400"/>
      <c r="J89" s="400"/>
      <c r="K89" s="400"/>
    </row>
    <row r="90" spans="1:11" ht="14.25" customHeight="1">
      <c r="A90" s="400" t="s">
        <v>2800</v>
      </c>
      <c r="B90" s="400"/>
      <c r="D90" s="114" t="s">
        <v>2547</v>
      </c>
      <c r="F90" s="114" t="s">
        <v>2548</v>
      </c>
      <c r="H90" s="400" t="s">
        <v>2801</v>
      </c>
      <c r="I90" s="400"/>
      <c r="J90" s="400"/>
      <c r="K90" s="400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48:E48"/>
    <mergeCell ref="G53:G54"/>
    <mergeCell ref="C2:M3"/>
    <mergeCell ref="C6:M6"/>
    <mergeCell ref="A45:E45"/>
    <mergeCell ref="A46:E46"/>
    <mergeCell ref="A39:E44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A69:D69"/>
    <mergeCell ref="A53:A54"/>
    <mergeCell ref="B53:D54"/>
    <mergeCell ref="A61:D61"/>
    <mergeCell ref="A62:D62"/>
    <mergeCell ref="B55:D55"/>
    <mergeCell ref="B56:D56"/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 s="171">
        <f aca="true" t="shared" si="5" ref="G2:G17">+ROK</f>
        <v>2019</v>
      </c>
      <c r="H2" s="171">
        <f aca="true" t="shared" si="6" ref="H2:H17">+KWARTAL</f>
        <v>1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 s="171">
        <f t="shared" si="5"/>
        <v>2019</v>
      </c>
      <c r="H3" s="171">
        <f t="shared" si="6"/>
        <v>1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 s="171">
        <f t="shared" si="5"/>
        <v>2019</v>
      </c>
      <c r="H4" s="171">
        <f t="shared" si="6"/>
        <v>1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 s="171">
        <f t="shared" si="5"/>
        <v>2019</v>
      </c>
      <c r="H5" s="171">
        <f t="shared" si="6"/>
        <v>1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 s="171">
        <f t="shared" si="5"/>
        <v>2019</v>
      </c>
      <c r="H6" s="171">
        <f t="shared" si="6"/>
        <v>1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 s="171">
        <f t="shared" si="5"/>
        <v>2019</v>
      </c>
      <c r="H7" s="171">
        <f t="shared" si="6"/>
        <v>1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 s="171">
        <f t="shared" si="5"/>
        <v>2019</v>
      </c>
      <c r="H8" s="171">
        <f t="shared" si="6"/>
        <v>1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 s="171">
        <f t="shared" si="5"/>
        <v>2019</v>
      </c>
      <c r="H9" s="171">
        <f t="shared" si="6"/>
        <v>1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 s="171">
        <f t="shared" si="5"/>
        <v>2019</v>
      </c>
      <c r="H10" s="171">
        <f t="shared" si="6"/>
        <v>1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 s="171">
        <f t="shared" si="5"/>
        <v>2019</v>
      </c>
      <c r="H11" s="171">
        <f t="shared" si="6"/>
        <v>1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 s="171">
        <f t="shared" si="5"/>
        <v>2019</v>
      </c>
      <c r="H12" s="171">
        <f t="shared" si="6"/>
        <v>1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 s="171">
        <f t="shared" si="5"/>
        <v>2019</v>
      </c>
      <c r="H13" s="171">
        <f t="shared" si="6"/>
        <v>1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 s="171">
        <f t="shared" si="5"/>
        <v>2019</v>
      </c>
      <c r="H14" s="171">
        <f t="shared" si="6"/>
        <v>1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 s="171">
        <f t="shared" si="5"/>
        <v>2019</v>
      </c>
      <c r="H15" s="171">
        <f t="shared" si="6"/>
        <v>1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 s="171">
        <f t="shared" si="5"/>
        <v>2019</v>
      </c>
      <c r="H16" s="171">
        <f t="shared" si="6"/>
        <v>1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 s="171">
        <f t="shared" si="5"/>
        <v>2019</v>
      </c>
      <c r="H17" s="171">
        <f t="shared" si="6"/>
        <v>1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 s="13">
        <f aca="true" t="shared" si="5" ref="G2:G17">+ROK</f>
        <v>2019</v>
      </c>
      <c r="H2" s="13">
        <f aca="true" t="shared" si="6" ref="H2:H17">+KWARTAL</f>
        <v>1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 s="13">
        <f t="shared" si="5"/>
        <v>2019</v>
      </c>
      <c r="H3" s="13">
        <f t="shared" si="6"/>
        <v>1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 s="13">
        <f t="shared" si="5"/>
        <v>2019</v>
      </c>
      <c r="H4" s="13">
        <f t="shared" si="6"/>
        <v>1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 s="13">
        <f t="shared" si="5"/>
        <v>2019</v>
      </c>
      <c r="H5" s="13">
        <f t="shared" si="6"/>
        <v>1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 s="13">
        <f t="shared" si="5"/>
        <v>2019</v>
      </c>
      <c r="H6" s="13">
        <f t="shared" si="6"/>
        <v>1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 s="13">
        <f t="shared" si="5"/>
        <v>2019</v>
      </c>
      <c r="H7" s="13">
        <f t="shared" si="6"/>
        <v>1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 s="13">
        <f t="shared" si="5"/>
        <v>2019</v>
      </c>
      <c r="H8" s="13">
        <f t="shared" si="6"/>
        <v>1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 s="13">
        <f t="shared" si="5"/>
        <v>2019</v>
      </c>
      <c r="H9" s="13">
        <f t="shared" si="6"/>
        <v>1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 s="13">
        <f t="shared" si="5"/>
        <v>2019</v>
      </c>
      <c r="H10" s="13">
        <f t="shared" si="6"/>
        <v>1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 s="13">
        <f t="shared" si="5"/>
        <v>2019</v>
      </c>
      <c r="H11" s="13">
        <f t="shared" si="6"/>
        <v>1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 s="13">
        <f t="shared" si="5"/>
        <v>2019</v>
      </c>
      <c r="H12" s="13">
        <f t="shared" si="6"/>
        <v>1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 s="13">
        <f t="shared" si="5"/>
        <v>2019</v>
      </c>
      <c r="H13" s="13">
        <f t="shared" si="6"/>
        <v>1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 s="13">
        <f t="shared" si="5"/>
        <v>2019</v>
      </c>
      <c r="H14" s="13">
        <f t="shared" si="6"/>
        <v>1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 s="13">
        <f t="shared" si="5"/>
        <v>2019</v>
      </c>
      <c r="H15" s="13">
        <f t="shared" si="6"/>
        <v>1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 s="13">
        <f t="shared" si="5"/>
        <v>2019</v>
      </c>
      <c r="H16" s="13">
        <f t="shared" si="6"/>
        <v>1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 s="13">
        <f t="shared" si="5"/>
        <v>2019</v>
      </c>
      <c r="H17" s="13">
        <f t="shared" si="6"/>
        <v>1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8.875" style="0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 s="13">
        <f aca="true" t="shared" si="5" ref="G2:G17">+ROK</f>
        <v>2019</v>
      </c>
      <c r="H2" s="13">
        <f aca="true" t="shared" si="6" ref="H2:H17">+KWARTAL</f>
        <v>1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 s="13">
        <f t="shared" si="5"/>
        <v>2019</v>
      </c>
      <c r="H3" s="13">
        <f t="shared" si="6"/>
        <v>1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 s="13">
        <f t="shared" si="5"/>
        <v>2019</v>
      </c>
      <c r="H4" s="13">
        <f t="shared" si="6"/>
        <v>1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 s="13">
        <f t="shared" si="5"/>
        <v>2019</v>
      </c>
      <c r="H5" s="13">
        <f t="shared" si="6"/>
        <v>1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 s="13">
        <f t="shared" si="5"/>
        <v>2019</v>
      </c>
      <c r="H6" s="13">
        <f t="shared" si="6"/>
        <v>1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 s="13">
        <f t="shared" si="5"/>
        <v>2019</v>
      </c>
      <c r="H7" s="13">
        <f t="shared" si="6"/>
        <v>1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 s="13">
        <f t="shared" si="5"/>
        <v>2019</v>
      </c>
      <c r="H8" s="13">
        <f t="shared" si="6"/>
        <v>1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 s="13">
        <f t="shared" si="5"/>
        <v>2019</v>
      </c>
      <c r="H9" s="13">
        <f t="shared" si="6"/>
        <v>1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 s="13">
        <f t="shared" si="5"/>
        <v>2019</v>
      </c>
      <c r="H10" s="13">
        <f t="shared" si="6"/>
        <v>1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 s="13">
        <f t="shared" si="5"/>
        <v>2019</v>
      </c>
      <c r="H11" s="13">
        <f t="shared" si="6"/>
        <v>1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 s="13">
        <f t="shared" si="5"/>
        <v>2019</v>
      </c>
      <c r="H12" s="13">
        <f t="shared" si="6"/>
        <v>1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 s="13">
        <f t="shared" si="5"/>
        <v>2019</v>
      </c>
      <c r="H13" s="13">
        <f t="shared" si="6"/>
        <v>1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 s="13">
        <f t="shared" si="5"/>
        <v>2019</v>
      </c>
      <c r="H14" s="13">
        <f t="shared" si="6"/>
        <v>1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 s="13">
        <f t="shared" si="5"/>
        <v>2019</v>
      </c>
      <c r="H15" s="13">
        <f t="shared" si="6"/>
        <v>1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 s="13">
        <f t="shared" si="5"/>
        <v>2019</v>
      </c>
      <c r="H16" s="13">
        <f t="shared" si="6"/>
        <v>1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 s="13">
        <f t="shared" si="5"/>
        <v>2019</v>
      </c>
      <c r="H17" s="13">
        <f t="shared" si="6"/>
        <v>1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141802300</v>
      </c>
      <c r="B2" s="171" t="str">
        <f aca="true" t="shared" si="1" ref="B2:B17">+TEXT(WKOD,"00")</f>
        <v>14</v>
      </c>
      <c r="C2" s="171" t="str">
        <f aca="true" t="shared" si="2" ref="C2:C17">+TEXT(PK,"00")</f>
        <v>18</v>
      </c>
      <c r="D2" s="171" t="str">
        <f aca="true" t="shared" si="3" ref="D2:D17">+TEXT(GK,"00")</f>
        <v>02</v>
      </c>
      <c r="E2" s="171" t="str">
        <f aca="true" t="shared" si="4" ref="E2:E17">+TEXT(GT,"0")</f>
        <v>3</v>
      </c>
      <c r="F2" s="172">
        <v>11</v>
      </c>
      <c r="G2">
        <f aca="true" t="shared" si="5" ref="G2:G17">+ROK</f>
        <v>2019</v>
      </c>
      <c r="H2">
        <f aca="true" t="shared" si="6" ref="H2:H17">+KWARTAL</f>
        <v>1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141802300</v>
      </c>
      <c r="B3" s="171" t="str">
        <f t="shared" si="1"/>
        <v>14</v>
      </c>
      <c r="C3" s="171" t="str">
        <f t="shared" si="2"/>
        <v>18</v>
      </c>
      <c r="D3" s="171" t="str">
        <f t="shared" si="3"/>
        <v>02</v>
      </c>
      <c r="E3" s="171" t="str">
        <f t="shared" si="4"/>
        <v>3</v>
      </c>
      <c r="F3" s="171">
        <v>20</v>
      </c>
      <c r="G3">
        <f t="shared" si="5"/>
        <v>2019</v>
      </c>
      <c r="H3">
        <f t="shared" si="6"/>
        <v>1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141802300</v>
      </c>
      <c r="B4" s="171" t="str">
        <f t="shared" si="1"/>
        <v>14</v>
      </c>
      <c r="C4" s="171" t="str">
        <f t="shared" si="2"/>
        <v>18</v>
      </c>
      <c r="D4" s="171" t="str">
        <f t="shared" si="3"/>
        <v>02</v>
      </c>
      <c r="E4" s="171" t="str">
        <f t="shared" si="4"/>
        <v>3</v>
      </c>
      <c r="F4" s="171">
        <v>31</v>
      </c>
      <c r="G4">
        <f t="shared" si="5"/>
        <v>2019</v>
      </c>
      <c r="H4">
        <f t="shared" si="6"/>
        <v>1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141802300</v>
      </c>
      <c r="B5" s="171" t="str">
        <f t="shared" si="1"/>
        <v>14</v>
      </c>
      <c r="C5" s="171" t="str">
        <f t="shared" si="2"/>
        <v>18</v>
      </c>
      <c r="D5" s="171" t="str">
        <f t="shared" si="3"/>
        <v>02</v>
      </c>
      <c r="E5" s="171" t="str">
        <f t="shared" si="4"/>
        <v>3</v>
      </c>
      <c r="F5" s="171">
        <v>41</v>
      </c>
      <c r="G5">
        <f t="shared" si="5"/>
        <v>2019</v>
      </c>
      <c r="H5">
        <f t="shared" si="6"/>
        <v>1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141802300</v>
      </c>
      <c r="B6" s="171" t="str">
        <f t="shared" si="1"/>
        <v>14</v>
      </c>
      <c r="C6" s="171" t="str">
        <f t="shared" si="2"/>
        <v>18</v>
      </c>
      <c r="D6" s="171" t="str">
        <f t="shared" si="3"/>
        <v>02</v>
      </c>
      <c r="E6" s="171" t="str">
        <f t="shared" si="4"/>
        <v>3</v>
      </c>
      <c r="F6" s="171">
        <v>42</v>
      </c>
      <c r="G6">
        <f t="shared" si="5"/>
        <v>2019</v>
      </c>
      <c r="H6">
        <f t="shared" si="6"/>
        <v>1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141802300</v>
      </c>
      <c r="B7" s="171" t="str">
        <f t="shared" si="1"/>
        <v>14</v>
      </c>
      <c r="C7" s="171" t="str">
        <f t="shared" si="2"/>
        <v>18</v>
      </c>
      <c r="D7" s="171" t="str">
        <f t="shared" si="3"/>
        <v>02</v>
      </c>
      <c r="E7" s="171" t="str">
        <f t="shared" si="4"/>
        <v>3</v>
      </c>
      <c r="F7" s="171">
        <v>50</v>
      </c>
      <c r="G7">
        <f t="shared" si="5"/>
        <v>2019</v>
      </c>
      <c r="H7">
        <f t="shared" si="6"/>
        <v>1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141802300</v>
      </c>
      <c r="B8" s="171" t="str">
        <f t="shared" si="1"/>
        <v>14</v>
      </c>
      <c r="C8" s="171" t="str">
        <f t="shared" si="2"/>
        <v>18</v>
      </c>
      <c r="D8" s="171" t="str">
        <f t="shared" si="3"/>
        <v>02</v>
      </c>
      <c r="E8" s="171" t="str">
        <f t="shared" si="4"/>
        <v>3</v>
      </c>
      <c r="F8" s="171">
        <v>61</v>
      </c>
      <c r="G8">
        <f t="shared" si="5"/>
        <v>2019</v>
      </c>
      <c r="H8">
        <f t="shared" si="6"/>
        <v>1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141802300</v>
      </c>
      <c r="B9" s="171" t="str">
        <f t="shared" si="1"/>
        <v>14</v>
      </c>
      <c r="C9" s="171" t="str">
        <f t="shared" si="2"/>
        <v>18</v>
      </c>
      <c r="D9" s="171" t="str">
        <f t="shared" si="3"/>
        <v>02</v>
      </c>
      <c r="E9" s="171" t="str">
        <f t="shared" si="4"/>
        <v>3</v>
      </c>
      <c r="F9" s="171">
        <v>62</v>
      </c>
      <c r="G9">
        <f t="shared" si="5"/>
        <v>2019</v>
      </c>
      <c r="H9">
        <f t="shared" si="6"/>
        <v>1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141802300</v>
      </c>
      <c r="B10" s="171" t="str">
        <f t="shared" si="1"/>
        <v>14</v>
      </c>
      <c r="C10" s="171" t="str">
        <f t="shared" si="2"/>
        <v>18</v>
      </c>
      <c r="D10" s="171" t="str">
        <f t="shared" si="3"/>
        <v>02</v>
      </c>
      <c r="E10" s="171" t="str">
        <f t="shared" si="4"/>
        <v>3</v>
      </c>
      <c r="F10" s="171">
        <v>63</v>
      </c>
      <c r="G10">
        <f t="shared" si="5"/>
        <v>2019</v>
      </c>
      <c r="H10">
        <f t="shared" si="6"/>
        <v>1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141802300</v>
      </c>
      <c r="B11" s="171" t="str">
        <f t="shared" si="1"/>
        <v>14</v>
      </c>
      <c r="C11" s="171" t="str">
        <f t="shared" si="2"/>
        <v>18</v>
      </c>
      <c r="D11" s="171" t="str">
        <f t="shared" si="3"/>
        <v>02</v>
      </c>
      <c r="E11" s="171" t="str">
        <f t="shared" si="4"/>
        <v>3</v>
      </c>
      <c r="F11" s="171">
        <v>71</v>
      </c>
      <c r="G11">
        <f t="shared" si="5"/>
        <v>2019</v>
      </c>
      <c r="H11">
        <f t="shared" si="6"/>
        <v>1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141802300</v>
      </c>
      <c r="B12" s="171" t="str">
        <f t="shared" si="1"/>
        <v>14</v>
      </c>
      <c r="C12" s="171" t="str">
        <f t="shared" si="2"/>
        <v>18</v>
      </c>
      <c r="D12" s="171" t="str">
        <f t="shared" si="3"/>
        <v>02</v>
      </c>
      <c r="E12" s="171" t="str">
        <f t="shared" si="4"/>
        <v>3</v>
      </c>
      <c r="F12" s="171">
        <v>72</v>
      </c>
      <c r="G12">
        <f t="shared" si="5"/>
        <v>2019</v>
      </c>
      <c r="H12">
        <f t="shared" si="6"/>
        <v>1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141802300</v>
      </c>
      <c r="B13" s="171" t="str">
        <f t="shared" si="1"/>
        <v>14</v>
      </c>
      <c r="C13" s="171" t="str">
        <f t="shared" si="2"/>
        <v>18</v>
      </c>
      <c r="D13" s="171" t="str">
        <f t="shared" si="3"/>
        <v>02</v>
      </c>
      <c r="E13" s="171" t="str">
        <f t="shared" si="4"/>
        <v>3</v>
      </c>
      <c r="F13" s="171">
        <v>73</v>
      </c>
      <c r="G13">
        <f t="shared" si="5"/>
        <v>2019</v>
      </c>
      <c r="H13">
        <f t="shared" si="6"/>
        <v>1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141802300</v>
      </c>
      <c r="B14" s="171" t="str">
        <f t="shared" si="1"/>
        <v>14</v>
      </c>
      <c r="C14" s="171" t="str">
        <f t="shared" si="2"/>
        <v>18</v>
      </c>
      <c r="D14" s="171" t="str">
        <f t="shared" si="3"/>
        <v>02</v>
      </c>
      <c r="E14" s="171" t="str">
        <f t="shared" si="4"/>
        <v>3</v>
      </c>
      <c r="F14" s="171">
        <v>81</v>
      </c>
      <c r="G14">
        <f t="shared" si="5"/>
        <v>2019</v>
      </c>
      <c r="H14">
        <f t="shared" si="6"/>
        <v>1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141802300</v>
      </c>
      <c r="B15" s="171" t="str">
        <f t="shared" si="1"/>
        <v>14</v>
      </c>
      <c r="C15" s="171" t="str">
        <f t="shared" si="2"/>
        <v>18</v>
      </c>
      <c r="D15" s="171" t="str">
        <f t="shared" si="3"/>
        <v>02</v>
      </c>
      <c r="E15" s="171" t="str">
        <f t="shared" si="4"/>
        <v>3</v>
      </c>
      <c r="F15" s="171">
        <v>82</v>
      </c>
      <c r="G15">
        <f t="shared" si="5"/>
        <v>2019</v>
      </c>
      <c r="H15">
        <f t="shared" si="6"/>
        <v>1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141802300</v>
      </c>
      <c r="B16" s="171" t="str">
        <f t="shared" si="1"/>
        <v>14</v>
      </c>
      <c r="C16" s="171" t="str">
        <f t="shared" si="2"/>
        <v>18</v>
      </c>
      <c r="D16" s="171" t="str">
        <f t="shared" si="3"/>
        <v>02</v>
      </c>
      <c r="E16" s="171" t="str">
        <f t="shared" si="4"/>
        <v>3</v>
      </c>
      <c r="F16" s="172">
        <v>90</v>
      </c>
      <c r="G16">
        <f t="shared" si="5"/>
        <v>2019</v>
      </c>
      <c r="H16">
        <f t="shared" si="6"/>
        <v>1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141802300</v>
      </c>
      <c r="B17" s="171" t="str">
        <f t="shared" si="1"/>
        <v>14</v>
      </c>
      <c r="C17" s="171" t="str">
        <f t="shared" si="2"/>
        <v>18</v>
      </c>
      <c r="D17" s="171" t="str">
        <f t="shared" si="3"/>
        <v>02</v>
      </c>
      <c r="E17" s="171" t="str">
        <f t="shared" si="4"/>
        <v>3</v>
      </c>
      <c r="F17" s="171">
        <v>99</v>
      </c>
      <c r="G17">
        <f t="shared" si="5"/>
        <v>2019</v>
      </c>
      <c r="H17">
        <f t="shared" si="6"/>
        <v>1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Iwona Korytek</cp:lastModifiedBy>
  <cp:lastPrinted>2014-04-01T12:00:56Z</cp:lastPrinted>
  <dcterms:created xsi:type="dcterms:W3CDTF">2001-05-30T13:41:53Z</dcterms:created>
  <dcterms:modified xsi:type="dcterms:W3CDTF">2019-04-18T08:47:30Z</dcterms:modified>
  <cp:category/>
  <cp:version/>
  <cp:contentType/>
  <cp:contentStatus/>
</cp:coreProperties>
</file>